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32" tabRatio="929" firstSheet="2" activeTab="2"/>
  </bookViews>
  <sheets>
    <sheet name="Guida all'uso" sheetId="1" r:id="rId1"/>
    <sheet name="Parametri dott comm" sheetId="2" r:id="rId2"/>
    <sheet name="BZA FATTURA " sheetId="3" r:id="rId3"/>
    <sheet name="amministrazione e custodia" sheetId="4" r:id="rId4"/>
    <sheet name="liquidazione" sheetId="5" r:id="rId5"/>
    <sheet name="perizie-valutazioni" sheetId="6" r:id="rId6"/>
    <sheet name="revisioni contabili" sheetId="7" r:id="rId7"/>
    <sheet name="contabilità ordinaria" sheetId="8" r:id="rId8"/>
    <sheet name="contabilità semplificata" sheetId="9" r:id="rId9"/>
    <sheet name="Formazione del Bilancio" sheetId="10" r:id="rId10"/>
    <sheet name="Operazioni societarie 1" sheetId="11" r:id="rId11"/>
    <sheet name="Operazioni societarie 2" sheetId="12" r:id="rId12"/>
    <sheet name="Consulenza contrattuale" sheetId="13" r:id="rId13"/>
    <sheet name="Consulenza finanziamenti" sheetId="14" r:id="rId14"/>
    <sheet name="Consul economico-finanziaria" sheetId="15" r:id="rId15"/>
    <sheet name="Assistenza in procedure" sheetId="16" r:id="rId16"/>
    <sheet name="Dichiarazioni" sheetId="17" r:id="rId17"/>
    <sheet name="Rappr-tributaria" sheetId="18" r:id="rId18"/>
    <sheet name="Consulenza tributaria" sheetId="19" r:id="rId19"/>
    <sheet name="collegio sindacale" sheetId="20" r:id="rId20"/>
  </sheets>
  <definedNames>
    <definedName name="_xlfn.ISO.CEILING" hidden="1">#NAME?</definedName>
    <definedName name="_xlnm.Print_Area" localSheetId="3">'amministrazione e custodia'!$A$1:$G$22</definedName>
    <definedName name="_xlnm.Print_Area" localSheetId="15">'Assistenza in procedure'!$A$1:$G$21</definedName>
    <definedName name="_xlnm.Print_Area" localSheetId="2">'BZA FATTURA '!$B$1:$G$65</definedName>
    <definedName name="_xlnm.Print_Area" localSheetId="19">'collegio sindacale'!$A$1:$G$43</definedName>
    <definedName name="_xlnm.Print_Area" localSheetId="14">'Consul economico-finanziaria'!$A$1:$G$21</definedName>
    <definedName name="_xlnm.Print_Area" localSheetId="12">'Consulenza contrattuale'!$A$1:$G$21</definedName>
    <definedName name="_xlnm.Print_Area" localSheetId="13">'Consulenza finanziamenti'!$A$1:$G$21</definedName>
    <definedName name="_xlnm.Print_Area" localSheetId="18">'Consulenza tributaria'!$A$1:$G$20</definedName>
    <definedName name="_xlnm.Print_Area" localSheetId="7">'contabilità ordinaria'!$A$1:$G$27</definedName>
    <definedName name="_xlnm.Print_Area" localSheetId="8">'contabilità semplificata'!$A$1:$G$22</definedName>
    <definedName name="_xlnm.Print_Area" localSheetId="16">'Dichiarazioni'!$A$1:$G$33</definedName>
    <definedName name="_xlnm.Print_Area" localSheetId="9">'Formazione del Bilancio'!$A$1:$G$30</definedName>
    <definedName name="_xlnm.Print_Area" localSheetId="4">'liquidazione'!$A$1:$G$26</definedName>
    <definedName name="_xlnm.Print_Area" localSheetId="10">'Operazioni societarie 1'!$A$1:$G$22</definedName>
    <definedName name="_xlnm.Print_Area" localSheetId="11">'Operazioni societarie 2'!$A$1:$G$21</definedName>
    <definedName name="_xlnm.Print_Area" localSheetId="5">'perizie-valutazioni'!$A$1:$G$24</definedName>
    <definedName name="_xlnm.Print_Area" localSheetId="17">'Rappr-tributaria'!$A$1:$G$20</definedName>
    <definedName name="_xlnm.Print_Area" localSheetId="6">'revisioni contabili'!$A$1:$G$27</definedName>
  </definedNames>
  <calcPr fullCalcOnLoad="1"/>
</workbook>
</file>

<file path=xl/sharedStrings.xml><?xml version="1.0" encoding="utf-8"?>
<sst xmlns="http://schemas.openxmlformats.org/spreadsheetml/2006/main" count="548" uniqueCount="343">
  <si>
    <t>DATI RICHIESTI:</t>
  </si>
  <si>
    <t>S/N</t>
  </si>
  <si>
    <t>SCELTO</t>
  </si>
  <si>
    <t>Fino a:</t>
  </si>
  <si>
    <t>per il di più fino a:</t>
  </si>
  <si>
    <t>MINIMO</t>
  </si>
  <si>
    <t>MASSIMO</t>
  </si>
  <si>
    <t>DESCRIZIONE ATTIVITA'</t>
  </si>
  <si>
    <t>SPESE ANTICIPATE</t>
  </si>
  <si>
    <t>aliq</t>
  </si>
  <si>
    <t>C.A.P.</t>
  </si>
  <si>
    <t>IVA</t>
  </si>
  <si>
    <t>(-) Ritenuta d'acconto</t>
  </si>
  <si>
    <t>Totale netto da corrispondere</t>
  </si>
  <si>
    <t>Altro: …………………………………………..</t>
  </si>
  <si>
    <t>Altre spese imponibili:…………………………..</t>
  </si>
  <si>
    <t>Fatturare ?</t>
  </si>
  <si>
    <t>……………..</t>
  </si>
  <si>
    <t>TOTALE SPESE ANTICIPATE</t>
  </si>
  <si>
    <t>cliente:</t>
  </si>
  <si>
    <t>oggetto pratica:</t>
  </si>
  <si>
    <t>COLLEGIO SINDACALE</t>
  </si>
  <si>
    <t>Art. 19</t>
  </si>
  <si>
    <t>Qualora si decidesse di apportare le riduzioni e/o le maggiorazioni di cui all'art 5 e 6 sì potranno modificare direttamente</t>
  </si>
  <si>
    <t>gli importi nelle caselle a sfondo celeste dei suddetti fogli di lavoro</t>
  </si>
  <si>
    <t>Su ciascun foglio in alto a destra è riportata la seguente indicazione:</t>
  </si>
  <si>
    <t>digitando "s" nella cella color celeste il risultato dell'elaborazione verrà riportato automaticamente sul foglio</t>
  </si>
  <si>
    <t>la scelta tra minimo e massimo, inserendo il valore scelto nella cella di colore celeste</t>
  </si>
  <si>
    <t>La cartella è composta da una serie di fogli di lavoro tra loro collegati sia da macro che formule per il calcolo già preimpostate.</t>
  </si>
  <si>
    <r>
      <t xml:space="preserve">In ciascun foglio è presente un pulsante </t>
    </r>
    <r>
      <rPr>
        <b/>
        <u val="single"/>
        <sz val="12"/>
        <rFont val="Arial"/>
        <family val="2"/>
      </rPr>
      <t>"Azzera dati"</t>
    </r>
    <r>
      <rPr>
        <sz val="12"/>
        <rFont val="Arial"/>
        <family val="2"/>
      </rPr>
      <t xml:space="preserve"> cliccando si ripulisce il foglio dai valori immessi</t>
    </r>
  </si>
  <si>
    <t>L'utilizzatore dovrà provvedere ad inserire i dati richiesti per il calcolo nelle celle che sono caratterizzate dallo sfondo di color celeste</t>
  </si>
  <si>
    <t>SEZIONE PRIMA</t>
  </si>
  <si>
    <r>
      <t xml:space="preserve">Art. 15 - Tipologia </t>
    </r>
    <r>
      <rPr>
        <b/>
        <i/>
        <sz val="12"/>
        <rFont val="Cambria"/>
        <family val="0"/>
      </rPr>
      <t>di attività.</t>
    </r>
  </si>
  <si>
    <t>1. Per l’applicazione delle disposizioni del presente capo sono individuate le seguenti attività svolte dai dottori commercialisti ed esperti contabili:</t>
  </si>
  <si>
    <t>2. Quando la prestazione professionale ha per oggetto attività diverse da quelle elencate al comma 1, per il professionista iscritto negli albi dei dottori commercialisti e degli esperti contabili il compenso è determinato in analogia alle disposizioni del presente capo.</t>
  </si>
  <si>
    <t>Art. 16 – Definizioni.</t>
  </si>
  <si>
    <t>1. Ai fini del presente decreto e per l’applicazione delle disposizioni del presente capo, si intendono per:</t>
  </si>
  <si>
    <t>a) «professionista iscritto negli albi dei dottori commercialisti e degli esperti contabili»: il dottore commercialista, il ragioniere commercialista, l’esperto contabile iscritti all’albo;</t>
  </si>
  <si>
    <t>b) «valore della pratica»: entità numerica espressa in euro che costituisce il parametro di base per la liquidazione delle singole attività professionali;</t>
  </si>
  <si>
    <t>c) «componenti positivi di reddito lordi», la sommatoria dei seguenti componenti reddituali risultanti dal conto economico:</t>
  </si>
  <si>
    <t>1) il valore della produzione, con esclusione delle variazioni delle rimanenze di prodotti in corso di lavorazione, semilavorati e finiti; delle variazioni dei lavori in corso su ordinazione, e degli incrementi di immobilizzazioni per lavori interni;</t>
  </si>
  <si>
    <t>2) il valore complessivo dei proventi finanziari;</t>
  </si>
  <si>
    <t>3) tutte le rideterminazioni dei valori, quali rivalutazioni e ripristini, dell’attivo dello stato patrimoniale imputate al conto economico;</t>
  </si>
  <si>
    <t>4) il valore complessivo dei proventi straordinari;</t>
  </si>
  <si>
    <t>d) «attività»: il valore complessivo dell’attivo dello stato patrimoniale di cui all’articolo 2424 del codice civile;</t>
  </si>
  <si>
    <t>e) «passività»: la somma dei valori delle voci B, C, D ed E della sezione “Passivo” dello schema di cui all’articolo 2424 del codice civile;</t>
  </si>
  <si>
    <t>f) «assistenza tributaria»: la predisposizione su richiesta e nell’interesse del cliente di atti e documenti aventi rilevanza tributaria sulla base dei dati e delle analitiche informazioni trasmesse dal cliente, che non richiedono particolare elaborazione;</t>
  </si>
  <si>
    <t>g) «rappresentanza tributaria»: l’intervento personale, quale mandatario del cliente, presso gli uffici tributari, presso le commissioni tributarie, e in qualunque altra sede anche in relazione a verifiche fiscali;</t>
  </si>
  <si>
    <t>h) «consulenza tributaria»: la consulenza, in qualsiasi materia tributaria, di carattere generale o specifico, prestata, in particolare, per l’analisi della legislazione, dell’interpretazione e applicazione, anche giurisprudenziale e dell’amministrazione finanziaria, di disposizioni, in sede di assistenza tributaria e in sede di scelta dei comportamenti e delle difese in relazione all’imposizione fiscale, anche in ambito contenzioso.</t>
  </si>
  <si>
    <r>
      <t xml:space="preserve">Art. 17 - Parametri </t>
    </r>
    <r>
      <rPr>
        <b/>
        <i/>
        <sz val="12"/>
        <rFont val="Cambria"/>
        <family val="0"/>
      </rPr>
      <t>generali.</t>
    </r>
  </si>
  <si>
    <t>2. Il valore della pratica è determinato, in relazione alle singole attività svolte dal professionista, secondo i criteri specificati nelle disposizioni della sezione seconda del presente capo.</t>
  </si>
  <si>
    <t>3. Il compenso è di regola liquidato, salve ulteriori variazioni determinate dai parametri di cui al comma 1, applicando al valore della pratica le percentuali variabili stabilite nella tabella C – Dottori commercialisti ed esperti contabili allegata, nonché utilizzando, di regola, gli ulteriori valori monetari indicati nella stessa tabella.</t>
  </si>
  <si>
    <r>
      <t xml:space="preserve">Art. 18 - Maggiorazioni </t>
    </r>
    <r>
      <rPr>
        <b/>
        <i/>
        <sz val="12"/>
        <rFont val="Cambria"/>
        <family val="0"/>
      </rPr>
      <t>e riduzioni.</t>
    </r>
  </si>
  <si>
    <t>1. Per le pratiche di eccezionale importanza, complessità o difficoltà, ovvero per le prestazioni compiute in condizioni di particolare urgenza, al compenso del professionista può essere applicata una maggiorazione fino al 100 per cento rispetto a quello altrimenti liquidabile.</t>
  </si>
  <si>
    <t>2. Nel caso in cui la prestazione può essere eseguita in modo spedito e non implica la soluzione di questioni rilevanti, al compenso del professionista può essere applicata una riduzione fino al 50 per cento rispetto a quello altrimenti liquidabile.</t>
  </si>
  <si>
    <t>SEZIONE SECONDA</t>
  </si>
  <si>
    <r>
      <t xml:space="preserve">Art. 19 - Amministrazione </t>
    </r>
    <r>
      <rPr>
        <b/>
        <i/>
        <sz val="12"/>
        <rFont val="Cambria"/>
        <family val="0"/>
      </rPr>
      <t>e custodia.</t>
    </r>
  </si>
  <si>
    <t>Riquadro 1 [Art. 19]</t>
  </si>
  <si>
    <t>1. Il valore della pratica per la liquidazione relativa a incarichi di amministrazione e custodia di aziende è determinato dalla sommatoria dei componenti positivi di reddito lordo e delle attività, e il compenso è liquidato, di regola, in misura pari a quanto indicato dal riquadro 1 della tabella C–Dottori commercialisti ed esperti contabili.</t>
  </si>
  <si>
    <t>- sulla sommatoria dei componenti positivi di reddito lordi e delle attività: fino ad euro 10.000 dal 3% al 4% sul maggior valore fino ad euro 50.000 dal 2% al 3% sul maggior valore oltre euro 50.000 dall’1% al 2%</t>
  </si>
  <si>
    <r>
      <t xml:space="preserve">Art. 20 - Liquidazioni </t>
    </r>
    <r>
      <rPr>
        <b/>
        <i/>
        <sz val="12"/>
        <rFont val="Cambria"/>
        <family val="0"/>
      </rPr>
      <t>di aziende</t>
    </r>
    <r>
      <rPr>
        <b/>
        <sz val="12"/>
        <rFont val="Cambria"/>
        <family val="0"/>
      </rPr>
      <t>.</t>
    </r>
  </si>
  <si>
    <t>Riquadro 2 [Art. 20]</t>
  </si>
  <si>
    <t>1. Il valore della pratica per la liquidazione concernente incarichi di liquidatore ai sensi degli articoli 1977, 2275, 2309 e 2487 del codice civile, ovvero di liquidatore giudiziale, è determinato dalla sommatoria sul totale dell’attivo realizzato e sul passivo accertato e il compenso è liquidato, di regola, in misura pari a quanto indicato dal riquadro 2 della tabella C – Dottori commercialisti ed esperti contabili.</t>
  </si>
  <si>
    <t xml:space="preserve">a)  sul totale dell’attivo realizzato: fino ad euro 400.000 dal 4% al 6% sul maggior valore e fino a euro 4.000.000 dal 2% al 3% oltre euro 4.000.000 dallo 0.75% al 1%. </t>
  </si>
  <si>
    <t>b)  sul passivo accertato: dallo 0,50% allo 0,75%.</t>
  </si>
  <si>
    <r>
      <t xml:space="preserve">Art. 21 - Valutazioni, </t>
    </r>
    <r>
      <rPr>
        <b/>
        <i/>
        <sz val="12"/>
        <rFont val="Cambria"/>
        <family val="0"/>
      </rPr>
      <t>perizie e pareri</t>
    </r>
  </si>
  <si>
    <t>Riquadro 3 [Art. 21]</t>
  </si>
  <si>
    <t>1. Il valore della pratica per la liquidazione concernente perizie, pareri motivati, consulenze tecniche di parte, valutazioni di singoli beni, di diritti, di aziende o rami d’azienda, di patrimoni, di partecipazioni sociali non quotate e per la redazione delle relazioni di stima richieste da disposizioni di legge o di regolamenti, è determinato in funzione del valore risultante dalla perizia o dalla valutazione, e il compenso è liquidato, di regola, secondo quanto indicato dal riquadro 3 della tabella C – Dottori commercialisti ed esperti contabili.</t>
  </si>
  <si>
    <t>- sul valore della perizia o della valutazione: </t>
  </si>
  <si>
    <t>fino ad euro 1.000.000 dallo 0,80% al 1%;</t>
  </si>
  <si>
    <t>per il di più fino ad euro 3.000.000 dallo 0,50% allo 0,70%;</t>
  </si>
  <si>
    <t>per il di più oltre 3.000.000 dallo 0,025% allo 0,050%</t>
  </si>
  <si>
    <r>
      <t xml:space="preserve">Art. 22 - Revisioni </t>
    </r>
    <r>
      <rPr>
        <b/>
        <i/>
        <sz val="12"/>
        <rFont val="Cambria"/>
        <family val="0"/>
      </rPr>
      <t>contabili</t>
    </r>
  </si>
  <si>
    <t>Riquadro 4 [Art. 22]</t>
  </si>
  <si>
    <t>1. Il valore della pratica per la liquidazione relativa a incarichi di revisioni amministrative e contabili, di ispezioni, nonché per il riordino di contabilità, per l’accertamento dell’attendibilità dei bilanci, previsti dalla legge o eseguiti su richiesta del cliente, dell’autorità giudiziaria o amministrativa, anche ai fini della erogazione di contributi o finanziamenti pubblici, anche comunitari, nonché per l’accertamento della rendicontazione dell’impiego di risorse finanziarie pubbliche, è determinato in funzione dei componenti positivi di reddito lordo e delle attività e il compenso liquidato, di regola, secondo quanto indicato nel riquadro 4 della tabella C – Dottori commercialisti ed esperti contabili.</t>
  </si>
  <si>
    <t xml:space="preserve">a)  sul totale dei componenti positivi di reddito lordi: dallo 0,10% allo 0,15% </t>
  </si>
  <si>
    <t>b)  sul totale delle attività: dallo 0,050% allo 0,075%</t>
  </si>
  <si>
    <t>c)  sull’ammontare delle passività dallo 0,050% allo 0,075%</t>
  </si>
  <si>
    <r>
      <t xml:space="preserve">Art. 23 - Tenuta </t>
    </r>
    <r>
      <rPr>
        <b/>
        <i/>
        <sz val="12"/>
        <rFont val="Cambria"/>
        <family val="0"/>
      </rPr>
      <t>della contabilità</t>
    </r>
  </si>
  <si>
    <t>Riquadro 5.1 [Art. 23, comma 1]</t>
  </si>
  <si>
    <t>1. Il valore della pratica per la liquidazione di incarichi di tenuta della contabilità ordinaria, è determinato in funzione dei componenti positivi di reddito lordi, delle attività e delle passività risultanti dal bilancio di fine esercizio, e il compenso è liquidato, di regola, secondo quanto indicato dal riquadro 5.1 della tabella C – Dottori commercialisti ed esperti contabili.</t>
  </si>
  <si>
    <t xml:space="preserve">a)  sui componenti positivi di reddito lordi: dallo 0,30% allo 0,50%; </t>
  </si>
  <si>
    <t>b)  sul totale delle attività: dallo 0,020% allo 0,060%;</t>
  </si>
  <si>
    <t>c)  sul totale delle passività risultanti dal bilancio di fine esercizio: dallo 0,020 allo 0,065%</t>
  </si>
  <si>
    <t>Riquadro 5.2 [Art. 23, comma 2]</t>
  </si>
  <si>
    <t>2. Il valore della pratica per la liquidazione di incarichi di tenuta della contabilità semplificata, è determinato in funzione dei componenti positivi di reddito lordi, e il compenso è liquidato, di regola, secondo quanto indicato dal riquadro 5.2 della tabella C – Dottori commercialisti ed esperti contabili.</t>
  </si>
  <si>
    <t>- sulla sommatoria dei componenti positivi di reddito lordi: fino a euro 50.000 dal 4% al 3% sul maggior valore e fino a euro 100.000 dal 2% al 1% oltre euro 100.000 dal 1% allo 0,5%</t>
  </si>
  <si>
    <r>
      <t xml:space="preserve">Art. 24 - Formazione </t>
    </r>
    <r>
      <rPr>
        <b/>
        <i/>
        <sz val="12"/>
        <rFont val="Cambria"/>
        <family val="0"/>
      </rPr>
      <t>del bilancio</t>
    </r>
  </si>
  <si>
    <t>Riquadro 6 [Art. 24]</t>
  </si>
  <si>
    <t>1. Il valore della pratica per la liquidazione relativa a incarichi per la formazione del bilancio, è determinato in funzione dei componenti positivi di reddito lordi, delle attività e delle passività, e il compenso è liquidato, di regola, secondo quanto stabilito dal riquadro 6 della tabella C – Dottori commercialisti ed esperti contabili.</t>
  </si>
  <si>
    <t>a)  sul totale dei componenti positivi di reddito lordi: dallo 0,020% allo 0,030% fino a 20.000.000 di euro per il di più oltre 20.000.000 dallo 0.005% allo 0.010%;</t>
  </si>
  <si>
    <t>b)  sul totale delle attività: dallo 0,050% allo 0,060%;</t>
  </si>
  <si>
    <t xml:space="preserve">c)  sull’ammontare delle passività: dallo 0,020% allo 0,030%   </t>
  </si>
  <si>
    <r>
      <t xml:space="preserve">Art. 25 - Operazioni </t>
    </r>
    <r>
      <rPr>
        <b/>
        <i/>
        <sz val="12"/>
        <rFont val="Cambria"/>
        <family val="0"/>
      </rPr>
      <t>societarie</t>
    </r>
  </si>
  <si>
    <t>Riquadro 7.1 [Art. 25, comma 1]</t>
  </si>
  <si>
    <t>1. Il valore della pratica di liquidazione di incarichi per la costituzione e per le successive variazioni dello statuto sociale, incluse le trasformazioni, di qualunque tipo di società, ente o associazione, è determinato in funzione del capitale sottoscritto ed è liquidato, di regola, secondo quanto indicato dal riquadro 7.1 della tabella C – Dottori commercialisti ed esperti contabili.</t>
  </si>
  <si>
    <t>- sul capitale sottoscritto: fino ad euro 1.000.000 dallo 0,75% al 1,50% per il di più oltre (fino a?) euro 15.000.000 dallo 0,50% allo 0,75% oltre euro 15.000.000 dallo 0,25% allo 0,50%</t>
  </si>
  <si>
    <t>Riquadro 7.2 [Art. 25, comma 2]</t>
  </si>
  <si>
    <t>2. Il valore della pratica per la liquidazione di incarichi per le fusioni, scissioni e altre operazioni straordinarie di qualunque tipo di società, ente o associazione, è determinato in funzione del totale delle attività delle situazioni patrimoniali utilizzate per l’attività professionale svolta, e il compenso è liquidato, di regola, secondo quanto indicato dal riquadro 7.2 della tabella C – Dottori commercialisti ed esperti contabili.</t>
  </si>
  <si>
    <t>- sul totale delle attività delle situazioni patrimoniali utilizzate:</t>
  </si>
  <si>
    <t>fino ad euro 4.000.000 dal 1% al 1,50%;</t>
  </si>
  <si>
    <t>oltre euro 4.000.000 dallo 0,5% al 1%</t>
  </si>
  <si>
    <r>
      <t xml:space="preserve">Art. 26 - Consulenza </t>
    </r>
    <r>
      <rPr>
        <b/>
        <i/>
        <sz val="12"/>
        <rFont val="Cambria"/>
        <family val="0"/>
      </rPr>
      <t>e assistenza contrattuale e consulenza economico-finanziaria</t>
    </r>
  </si>
  <si>
    <t>Riquadro 8.1 [Art. 26, comma 1]</t>
  </si>
  <si>
    <t>1. Il valore della pratica per la liquidazione di incarichi di consulenza o assistenza nella stipulazione di tutti i tipi di contratti, anche preliminari, atti, scritture private, è determinato in funzione del corrispettivo pattuito al lordo delle eventuali passività accollate dal cessionario, e il compenso è liquidato, di regola, secondo quanto indicato dal riquadro 8.1 della tabella C – Dottori commercialisti ed esperti contabili.</t>
  </si>
  <si>
    <t>- sul corrispettivo pattuito: fino a euro 2.000.000 dallo 0,75% al 2% oltre euro 2.000.000 dallo 0,50% allo 0,75%</t>
  </si>
  <si>
    <t>Riquadro 8.2 [Art. 26, commi 2 e 3]</t>
  </si>
  <si>
    <t>2. Il valore della pratica per la liquidazione di incarichi riguardanti contratti di mutuo, di finanziamento e contributi a fondo perduto, sono determinati in funzione del capitale mutuato o erogato, e il compenso è liquidato, di regola, secondo quanto indicato dal riquadro 8.2 della tabella C – Dottori commercialisti ed esperti contabili.</t>
  </si>
  <si>
    <t>3. Il valore della pratica per la liquidazione di incarichi di consulenza economica e finanziaria è determinato in funzione dei capitali o dei valori economico-finanziari oggetto della prestazione, e il compenso è liquidato, di regola, secondo quanto indicato nel riquadro 8.2 della tabella C – Dottori commercialisti ed esperti contabili.</t>
  </si>
  <si>
    <t>- sul capitale mutuato o erogato, ovvero sui capitali e valori economico-finanziari oggetto della prestazione:</t>
  </si>
  <si>
    <t>fino a euro 2.000.000 dallo 0,75% al 1,00% oltre euro 2.000.000 dallo 0,50% allo 0,75%</t>
  </si>
  <si>
    <r>
      <t xml:space="preserve">Art. 27 - Assistenza </t>
    </r>
    <r>
      <rPr>
        <b/>
        <i/>
        <sz val="12"/>
        <rFont val="Cambria"/>
        <family val="0"/>
      </rPr>
      <t>in procedure concorsuali</t>
    </r>
  </si>
  <si>
    <t>Riquadro 9 [Art. 27]</t>
  </si>
  <si>
    <t>1. Il valore della pratica per la liquidazione di incarichi di assistenza al debitore nel periodo preconcorsuale e, altresì, nel corso di una procedura di concordato preventivo, accordo di ristrutturazione di debiti e di amministrazione straordinaria, è determinato in funzione del totale delle passività, e il compenso è liquidato, di regola, secondo quanto indicato dal riquadro 9 della tabella C – Dottori commercialisti ed esperti contabili.</t>
  </si>
  <si>
    <t>2. Le percentuali di liquidazione indicate in tabella per l’ipotesi del comma 1 sono ridotte fino alla metà nel caso in cui le procedure si concludono con esito negativo.</t>
  </si>
  <si>
    <t>- sul totale delle passività: </t>
  </si>
  <si>
    <t>fino a euro 1.000.000 dal 1% al 2%;</t>
  </si>
  <si>
    <t>oltre euro 1.000.000 dallo 0,70% allo 0,90%</t>
  </si>
  <si>
    <r>
      <t xml:space="preserve">Art. 28 - Assistenza, </t>
    </r>
    <r>
      <rPr>
        <b/>
        <i/>
        <sz val="12"/>
        <rFont val="Cambria"/>
        <family val="0"/>
      </rPr>
      <t>rappresentanza e consulenza tributaria.</t>
    </r>
  </si>
  <si>
    <t>Riquadro 10.1 [Art. 28, comma 1]</t>
  </si>
  <si>
    <t>1. Il compenso per gli adempimenti dichiarativi e le prestazioni connesse è liquidato, di regola, secondo quanto indicato nel riquadro 10.1 della tabella C – Dottori commercialisti ed esperti contabili.</t>
  </si>
  <si>
    <t>‐ Dichiarazione dei redditi delle persone fisiche euro 150</t>
  </si>
  <si>
    <t>- Dichiarazione dei redditi con o senza studi di settore delle persone fisiche con partita iva euro 450</t>
  </si>
  <si>
    <t>‐ Dichiarazione dei redditi con o senza studi di settore delle società di persone euro 550</t>
  </si>
  <si>
    <t>‐ Dichiarazione dei redditi con o senza studi di settore delle società di capitali euro 650</t>
  </si>
  <si>
    <t>- Dichiarazioni IRAP euro 200</t>
  </si>
  <si>
    <t>‐ Dichiarazioni IVA euro 250</t>
  </si>
  <si>
    <t> ‐ Dichiarazione dei sostituti di imposta euro 150</t>
  </si>
  <si>
    <t> ‐ Dichiarazione di successione euro 350</t>
  </si>
  <si>
    <t> ‐ Altre dichiarazioni e comunicazioni euro 100</t>
  </si>
  <si>
    <t>‐ Invio telematico euro 20</t>
  </si>
  <si>
    <t>Riquadro 10.2 [Art. 28, comma 2]</t>
  </si>
  <si>
    <t>2. Il valore della pratica per la liquidazione di incarichi di predisposizione di ricorsi, appelli e memorie alle commissioni tributarie e ad altri organi giurisdizionali, nonché per la rappresentanza tributaria, è determinato, per ogni grado di giudizio, in funzione dell’importo complessivo delle imposte, tasse, contributi, sanzioni, interessi che sarebbero dovuti sulla base dell’atto impugnato o in contestazione oppure dei quali è richiesto il rimborso, e il compenso è liquidato, di regola, secondo quanto indicato dal riquadro 10.2 della tabella C – Dottori commercialisti ed esperti contabili.</t>
  </si>
  <si>
    <t>‐ sull’importo complessivo delle imposte, tasse, contributi, sanzioni, interessi dovuti: dal 1% al 5%</t>
  </si>
  <si>
    <t>Riquadro 10.3 [Art. 28, comma 3]</t>
  </si>
  <si>
    <t>3. Il valore della pratica per la liquidazione di incarichi di consulenza tributaria è determinato in funzione dell’importo complessivo delle imposte, tasse, contributi, sanzioni, interessi che sarebbero dovuti sulla base dell’atto impugnato o in contestazione oppure dei quali è richiesto il rimborso, e il compenso è liquidato, di regola, secondo quanto indicato dal riquadro 10.3 della tabella C – Dottori commercialisti ed esperti contabili.</t>
  </si>
  <si>
    <r>
      <t xml:space="preserve">Art. 29 - Sindaco </t>
    </r>
    <r>
      <rPr>
        <b/>
        <i/>
        <sz val="12"/>
        <rFont val="Cambria"/>
        <family val="0"/>
      </rPr>
      <t>di società</t>
    </r>
  </si>
  <si>
    <t>Riquadro 11 [Art. 29]</t>
  </si>
  <si>
    <t>1. Il valore della pratica per la liquidazione della funzione di sindaco di società che svolge i controlli di legalità e sull’amministrazione della società è determinato in funzione della sommatoria dei componenti positivi di reddito lordi e delle attività, e il compenso è liquidato, di regola, secondo quanto indicato nel riquadro 11 della tabella C – Dottori commercialisti ed esperti contabili.</t>
  </si>
  <si>
    <t>2. Quando la funzione di sindaco è svolta in società di semplice amministrazione di beni immobili di proprietà, in società dedicate al solo godimento di beni patrimoniali, in società in liquidazione o in procedura concorsuale, le percentuali di liquidazione stabilite in tabella per l’ipotesi del comma 1 sono ridotte fino alla metà.</t>
  </si>
  <si>
    <t>3. Quando il professionista riveste la carica di sindaco unico le percentuali di liquidazione stabilite in tabella per l’ipotesi del comma 1 sono aumentate fino al 100 per cento. Quando il professionista riveste la carica di presidente del collegio sindacale le percentuali di liquidazione stabilite in tabella per l’ipotesi del comma 1 sono aumentate fino al 50 per cento.</t>
  </si>
  <si>
    <t>‐ sulla sommatoria dei componenti positivi di reddito lordi e delle attività:</t>
  </si>
  <si>
    <r>
      <t>-</t>
    </r>
    <r>
      <rPr>
        <sz val="7"/>
        <rFont val="Times New Roman"/>
        <family val="0"/>
      </rPr>
      <t xml:space="preserve">    </t>
    </r>
    <r>
      <rPr>
        <sz val="12"/>
        <rFont val="Cambria"/>
        <family val="0"/>
      </rPr>
      <t>fino a euro 5.000.000,00 da euro 6.000 a euro 8.000;</t>
    </r>
  </si>
  <si>
    <r>
      <t>-</t>
    </r>
    <r>
      <rPr>
        <sz val="7"/>
        <rFont val="Times New Roman"/>
        <family val="0"/>
      </rPr>
      <t xml:space="preserve">    </t>
    </r>
    <r>
      <rPr>
        <sz val="12"/>
        <rFont val="Cambria"/>
        <family val="0"/>
      </rPr>
      <t> per il di più fino a euro 100.000.000 dallo 0,009% allo 0,010%;</t>
    </r>
  </si>
  <si>
    <r>
      <t>-</t>
    </r>
    <r>
      <rPr>
        <sz val="7"/>
        <rFont val="Times New Roman"/>
        <family val="0"/>
      </rPr>
      <t xml:space="preserve">    </t>
    </r>
    <r>
      <rPr>
        <sz val="12"/>
        <rFont val="Cambria"/>
        <family val="0"/>
      </rPr>
      <t> per il di più fino a euro 300.000.000 dallo 0,0060% allo 0,009%;</t>
    </r>
  </si>
  <si>
    <r>
      <t>-</t>
    </r>
    <r>
      <rPr>
        <sz val="7"/>
        <rFont val="Times New Roman"/>
        <family val="0"/>
      </rPr>
      <t xml:space="preserve">    </t>
    </r>
    <r>
      <rPr>
        <sz val="12"/>
        <rFont val="Cambria"/>
        <family val="0"/>
      </rPr>
      <t xml:space="preserve"> per il di più fino a euro 800.000.000 dallo 0,005% allo 0,006%;</t>
    </r>
  </si>
  <si>
    <r>
      <t>-</t>
    </r>
    <r>
      <rPr>
        <sz val="7"/>
        <rFont val="Times New Roman"/>
        <family val="0"/>
      </rPr>
      <t xml:space="preserve">    </t>
    </r>
    <r>
      <rPr>
        <sz val="12"/>
        <rFont val="Cambria"/>
        <family val="0"/>
      </rPr>
      <t>per ogni euro 100.000.000 di valore in più o frazione, rispetto a euro 800.000.000 una maggiorazione da euro 7.500 ad euro 10.000</t>
    </r>
  </si>
  <si>
    <t>a) amministrazione e custodia;</t>
  </si>
  <si>
    <t xml:space="preserve">c) valutazioni, perizie e pareri; </t>
  </si>
  <si>
    <t xml:space="preserve">d) revisioni contabili; </t>
  </si>
  <si>
    <t xml:space="preserve">e) tenuta della contabilità;  </t>
  </si>
  <si>
    <t>f) formazione del bilancio; </t>
  </si>
  <si>
    <t>g) operazioni societarie; </t>
  </si>
  <si>
    <t xml:space="preserve">h) consulenza contrattuale ed economico-finanziaria; </t>
  </si>
  <si>
    <t xml:space="preserve">i) assistenza in procedure concorsuali; </t>
  </si>
  <si>
    <t xml:space="preserve">l) assistenza, rappresentanza e consulenza tributaria; </t>
  </si>
  <si>
    <t>m) sindaco di società.</t>
  </si>
  <si>
    <t>b) liquidazione di aziende; </t>
  </si>
  <si>
    <t xml:space="preserve">1. Il compenso del professionista è determinato con riferimento ai seguenti parametri generali: </t>
  </si>
  <si>
    <t>a) valore e natura della pratica; </t>
  </si>
  <si>
    <t xml:space="preserve">b) importanza, difficoltà, complessità della pratica;  </t>
  </si>
  <si>
    <t xml:space="preserve">c) condizioni d’urgenza per l’espletamento dell’incarico; </t>
  </si>
  <si>
    <t>d) risultati e vantaggi, anche non economici, ottenuti dal cliente;</t>
  </si>
  <si>
    <t>f) pregio dell’opera prestata.</t>
  </si>
  <si>
    <t xml:space="preserve">e) impegno profuso anche in termini di tempo impiegato; </t>
  </si>
  <si>
    <t xml:space="preserve">AMMINISTRAZIONE E CUSTODIA </t>
  </si>
  <si>
    <t>COMPONENTI POSITIVI DI REDDITI LORDI</t>
  </si>
  <si>
    <t>TOTALE ATTIVITA'</t>
  </si>
  <si>
    <r>
      <t>per il di più</t>
    </r>
    <r>
      <rPr>
        <sz val="10"/>
        <rFont val="Arial"/>
        <family val="0"/>
      </rPr>
      <t xml:space="preserve"> oltre</t>
    </r>
    <r>
      <rPr>
        <sz val="10"/>
        <rFont val="Arial"/>
        <family val="0"/>
      </rPr>
      <t xml:space="preserve"> a:</t>
    </r>
  </si>
  <si>
    <t>Art. 19 Amministrazione e custodia di aziende</t>
  </si>
  <si>
    <t>TOTALE VALORE DELLA PRATICA</t>
  </si>
  <si>
    <t xml:space="preserve">PER UN VALORE DELLA PRATICA DI </t>
  </si>
  <si>
    <t>TOTALE compenso</t>
  </si>
  <si>
    <t xml:space="preserve"> per attività di amministrazione e custodia</t>
  </si>
  <si>
    <t>Conteggiare ?</t>
  </si>
  <si>
    <t>PASSIVO ACCERTATO</t>
  </si>
  <si>
    <t>Art. 20</t>
  </si>
  <si>
    <t>LIQUIDAZIONE DI AZIENDE</t>
  </si>
  <si>
    <t>a) TOTALE ATTIVO REALIZZATO</t>
  </si>
  <si>
    <t>b) TOTALE PASSIVO ACCERTATO</t>
  </si>
  <si>
    <t>determinazione del compenso sull'attivo realizzato:</t>
  </si>
  <si>
    <t>determinazione del compenso sul passivo accertato:</t>
  </si>
  <si>
    <t xml:space="preserve"> per attività di liquidazione di aziende</t>
  </si>
  <si>
    <t>PER UN VALORE DELLA PRATICA PARI A:</t>
  </si>
  <si>
    <t>ATTIVO REALIZZATO</t>
  </si>
  <si>
    <t>per il di più oltre a:</t>
  </si>
  <si>
    <t>Art. 20 Liquidazione società</t>
  </si>
  <si>
    <t>Art. 21</t>
  </si>
  <si>
    <t>PERIZIE E VALUTAZIONI</t>
  </si>
  <si>
    <t>VALORE RISULTANTE DALLA PERIZIA</t>
  </si>
  <si>
    <t>determinazione del compenso:</t>
  </si>
  <si>
    <t xml:space="preserve"> per attività di perizie e valutazioni</t>
  </si>
  <si>
    <t>Questo file è predisposto per il calcolo dei compensi per le prestazioni di dottori commercialisti ed esperti contabili</t>
  </si>
  <si>
    <t>secondo quanto disposto dal D.M. 20 luglio 2012 n. 140</t>
  </si>
  <si>
    <r>
      <t>"BZA FATTURA compensi"</t>
    </r>
    <r>
      <rPr>
        <sz val="12"/>
        <rFont val="Arial"/>
        <family val="2"/>
      </rPr>
      <t xml:space="preserve"> dove poi sara possibile operare</t>
    </r>
  </si>
  <si>
    <t>per spostarsi all'interno del foglio di calcolo sono inseriti appositi segnalibri.</t>
  </si>
  <si>
    <t>Art. 22</t>
  </si>
  <si>
    <t>REVISIONI CONTABILI</t>
  </si>
  <si>
    <t>a) TOTALE COMPONENTI POSITIVI DI REDDITO</t>
  </si>
  <si>
    <t>b) TOTALE ATTIVITA'</t>
  </si>
  <si>
    <t>c) AMMONTARE DELLE PASSIVITA'</t>
  </si>
  <si>
    <t>determinazione del compenso su:</t>
  </si>
  <si>
    <t>Componenti positivi di reddito</t>
  </si>
  <si>
    <t>totale attività</t>
  </si>
  <si>
    <t>ammontare  passività</t>
  </si>
  <si>
    <t xml:space="preserve"> per attività di revisione contabile</t>
  </si>
  <si>
    <t xml:space="preserve">COMPONENTI POSITIVI DI REDDITO  = </t>
  </si>
  <si>
    <t>AMMONTARE DELLE PASSIVITA' =</t>
  </si>
  <si>
    <t>CONTABILITA' ORDINARIA</t>
  </si>
  <si>
    <t>Riquadro 5.1 [Art. 23 1° Comma]</t>
  </si>
  <si>
    <t>Art. 23 2° comma</t>
  </si>
  <si>
    <t>CONTABILITA' SEMPLIFICATA</t>
  </si>
  <si>
    <t>Art. 23 1° COMMA</t>
  </si>
  <si>
    <t>Riquadro 5 [Art. 23 1° COMMA]</t>
  </si>
  <si>
    <t>a) TOTALE COMPONENTI POSITIVI DI REDDITO LORDI</t>
  </si>
  <si>
    <t>Componenti positivi di reddito LORDI</t>
  </si>
  <si>
    <t>Totale passività a fine esercizio</t>
  </si>
  <si>
    <t>a) COMPONENTI POSTIVI DI REDDITO LORDI</t>
  </si>
  <si>
    <t>COMPONENTI POSITIVI DI REDDITO LORDI</t>
  </si>
  <si>
    <t xml:space="preserve"> per tenuta della contabilità semplificata</t>
  </si>
  <si>
    <t>Art. 24</t>
  </si>
  <si>
    <t>FORMAZIONE DEL BILANCIO</t>
  </si>
  <si>
    <t>b) TOTALE DELLE ATTIVITA'</t>
  </si>
  <si>
    <t>determinazione del compenso sui componenti positivi di reddito:</t>
  </si>
  <si>
    <t>determinazione del compenso sulle passività:</t>
  </si>
  <si>
    <t>determinazione del compenso sulle attività:</t>
  </si>
  <si>
    <t>TOTALE DELLE ATTIVITA'</t>
  </si>
  <si>
    <t>AMMONTARE DELLE PASSIVITA'</t>
  </si>
  <si>
    <t xml:space="preserve">per la formazione del bilancio </t>
  </si>
  <si>
    <t>Art. 25 1° comma</t>
  </si>
  <si>
    <t>Riquadro 7.1  [Art. 25 1° comma]</t>
  </si>
  <si>
    <t>a) CAPITALE SOTTOSCRITTO</t>
  </si>
  <si>
    <t xml:space="preserve"> per attività di costituzione e variazioni statuto sociale</t>
  </si>
  <si>
    <t>CAPITALE SOTTOSCRITTO</t>
  </si>
  <si>
    <t>Art. 25 2° comma</t>
  </si>
  <si>
    <t>OPERAZIONI SOCIETARIE</t>
  </si>
  <si>
    <t xml:space="preserve">2. Il valore della pratica per la liquidazione di incarichi per le fusioni, scissioni e altre operazioni straordinarie di qualunque tipo di società, ente o associazione, è determinato in funzione del totale delle attività delle situazioni patrimoniali utilizzate per l’attività professionale svolta, e il compenso è liquidato, di regola, secondo quanto indicato dal riquadro 7.2 della tabella C – Dottori commercialisti ed esperti contabili.
</t>
  </si>
  <si>
    <t>Riquadro 7.2  [Art. 25 2° comma]</t>
  </si>
  <si>
    <t>a) TOTALE ATTIVITA' SITUAZIONI PATRIMONIALI</t>
  </si>
  <si>
    <t>TOTALE ATTIVITA' SITUAZIONI PATRIMONIALI</t>
  </si>
  <si>
    <t>COSTITUZIONE DI SOCIETA'</t>
  </si>
  <si>
    <t>Art. 26 1° comma</t>
  </si>
  <si>
    <t>a) CORRISPETTIVO PATTUITO</t>
  </si>
  <si>
    <t>CORRISPETTIVO PATTUITO</t>
  </si>
  <si>
    <t>Riquadro 8.1  [Art. 26 1° comma]</t>
  </si>
  <si>
    <t>Art. 26 2° comma</t>
  </si>
  <si>
    <t>CONSULENZA SU FINANZIAMENTI</t>
  </si>
  <si>
    <t>Riquadro 8.2  [Art. 26 2° e 3° comma]</t>
  </si>
  <si>
    <t>a) CAPITALE MUTUATO/FINANZIATO</t>
  </si>
  <si>
    <t xml:space="preserve"> per attività su contratti di mutuo/finanziamento/contributi</t>
  </si>
  <si>
    <t>CAPITALE MUTUATO/FINANZIATO/CONTRIBUTI</t>
  </si>
  <si>
    <t>Art. 26 3° comma</t>
  </si>
  <si>
    <t>CONSULENZA ECONOMICA-FINANZIARIA</t>
  </si>
  <si>
    <t>a) CAPITALI/VALORI ECON-FINANZIARI</t>
  </si>
  <si>
    <t>CAPITALI/VALORI ECONOMICO FINANZIARI</t>
  </si>
  <si>
    <t>Art. 27</t>
  </si>
  <si>
    <t>ASSISTENZA IN PROCEDURE CONCORSUALI</t>
  </si>
  <si>
    <t>a) TOTALE DELLE PASSIVITA'</t>
  </si>
  <si>
    <t>TOTALE DELLE PASSIVITA'</t>
  </si>
  <si>
    <t>CONSULENZA CONTRATTUALE</t>
  </si>
  <si>
    <t>Art. 29</t>
  </si>
  <si>
    <t xml:space="preserve">SOMMATORIA COMPONENTI POSITIVI DI  REDDITO </t>
  </si>
  <si>
    <t>LORDI E DELLE ATTIVITA'</t>
  </si>
  <si>
    <t>RIDUZIONE 2° COMMA ?  (S/N)</t>
  </si>
  <si>
    <t>PRESIDENTE COLLEGIO SINDACALE ? (S/N)</t>
  </si>
  <si>
    <t>IPOTESI  DI SINDACO  UNICO? (S/N)</t>
  </si>
  <si>
    <t>% di &lt;</t>
  </si>
  <si>
    <t>% di &gt;</t>
  </si>
  <si>
    <t>per l'inserimento dei dati utilizzare il formato 0,xx</t>
  </si>
  <si>
    <t xml:space="preserve"> per incarico di sindaco</t>
  </si>
  <si>
    <t>RICAVI LORDI + ATTIVITA'</t>
  </si>
  <si>
    <t>Art. 21 Perizie e liquidazioni</t>
  </si>
  <si>
    <t>Art. 22 Revisioni contabili</t>
  </si>
  <si>
    <t>Art. 23 1° contabilità ordinaria</t>
  </si>
  <si>
    <t>Art. 23 2° Contabilità semplificata</t>
  </si>
  <si>
    <t>Art. 24 Formazione del bilancio</t>
  </si>
  <si>
    <t>Art. 25 1° Costituzioni società</t>
  </si>
  <si>
    <t>Art. 25 2° Operazioni societarie</t>
  </si>
  <si>
    <t>Art. 26 1° Consulenza contrattuale</t>
  </si>
  <si>
    <t>Art. 26 2° Operazioni finanziarie</t>
  </si>
  <si>
    <t>Art. 26 3° Consulenza economico finanziaria</t>
  </si>
  <si>
    <t>Art. 27 Assistenza in procedure concorsuali</t>
  </si>
  <si>
    <t>Art. 28 1° Assistenza tributaria dichiarazioni</t>
  </si>
  <si>
    <t>Art. 28 2°Assistenza e rappresentanza tributaria</t>
  </si>
  <si>
    <t>Art. 28 3° Consulenza tributaria</t>
  </si>
  <si>
    <t>Art. 29 Collegio sindacale</t>
  </si>
  <si>
    <t>TOTALE COMPENSO</t>
  </si>
  <si>
    <t>Art. 28 3°</t>
  </si>
  <si>
    <t>CONSULENZA TRIBUTARIA</t>
  </si>
  <si>
    <t>Riquadro 10 [Art. 28 3° comma]</t>
  </si>
  <si>
    <t>imposte, tasse, contributi, sanzioni, interessi dovuti</t>
  </si>
  <si>
    <t>Riquadro 10 [Art. 28 2° comma]</t>
  </si>
  <si>
    <t>Art. 28 2°</t>
  </si>
  <si>
    <t>VALORE DELLA PRATICA</t>
  </si>
  <si>
    <t xml:space="preserve"> per attività di assistenza e rappresentanza tributaria</t>
  </si>
  <si>
    <t>determinazione del compenso sull'importo complessivo di:</t>
  </si>
  <si>
    <t>imposte, tasse, contributi, sanzioni e interessi</t>
  </si>
  <si>
    <t xml:space="preserve"> per attività di consulenza tributaria</t>
  </si>
  <si>
    <t>RAPPRESENTANZA TRIBUTARIA</t>
  </si>
  <si>
    <t>Art. 28 1°</t>
  </si>
  <si>
    <t xml:space="preserve">ASSISTENZA TRIBUTARIA </t>
  </si>
  <si>
    <t>Riquadro 10.1 [Art. 28 1° comma]</t>
  </si>
  <si>
    <t>‐ Invio telematico</t>
  </si>
  <si>
    <t>- Altre dichiarazioni e comunicazioni</t>
  </si>
  <si>
    <t>‐ Dichiarazioni IVA</t>
  </si>
  <si>
    <t>- Dichiarazioni IRAP</t>
  </si>
  <si>
    <t>‐ Dichiarazione dei redditi con o senza studi di settore delle società di capitali</t>
  </si>
  <si>
    <t>‐ Dichiarazione dei redditi con o senza studi di settore delle società di persone</t>
  </si>
  <si>
    <t>‐ Dichiarazione dei redditi delle persone fisiche</t>
  </si>
  <si>
    <t>- Dichiarazione dei redditi con o senza studi di settore delle persone fisiche con partita iva</t>
  </si>
  <si>
    <t>- Dichiarazione di successione</t>
  </si>
  <si>
    <t>- Dichiarazione dei sostituti di imposta</t>
  </si>
  <si>
    <t>Prestazioni di assitenza tributaria relative alla predisposizione di:</t>
  </si>
  <si>
    <t>TOTALE compenso per attività di assistenza tributaria</t>
  </si>
  <si>
    <t>Prestazioni di assitenza tributaria relative alla predisposizione delle dichiarazioni:</t>
  </si>
  <si>
    <t>- dei redditi con o senza studi di settore delle persone fisiche con partita iva</t>
  </si>
  <si>
    <t>- IRAP</t>
  </si>
  <si>
    <t>- dei sostituti di imposta</t>
  </si>
  <si>
    <t>- di successione</t>
  </si>
  <si>
    <t>Art. 18 Maggiorazioni e Riduzioni</t>
  </si>
  <si>
    <t>b)  sul passivo accertato: dallo 0,50% allo 0,75%</t>
  </si>
  <si>
    <t>per il di più fino ad euro 3.000.000 dallo 0,50% allo 0,70%</t>
  </si>
  <si>
    <t>fino ad euro 1.000.000 dallo 0,80% al 1%</t>
  </si>
  <si>
    <t>b)  sul totale delle attività: dallo 0,020% allo 0,060%</t>
  </si>
  <si>
    <t>a)  sui componenti positivi di reddito lordi: dallo 0,30% allo 0,50%</t>
  </si>
  <si>
    <t>b)  sul totale delle attività: dallo 0,050% allo 0,060%</t>
  </si>
  <si>
    <t>fino ad euro 4.000.000 dal 1% al 1,50%</t>
  </si>
  <si>
    <t>- dei redditi delle persone fisiche</t>
  </si>
  <si>
    <t>- IVA</t>
  </si>
  <si>
    <t>- Invio telematico</t>
  </si>
  <si>
    <t>- dei redditi con o senza studi di settore delle società di persone</t>
  </si>
  <si>
    <t>- dei redditi con o senza studi di settore delle società di capitali</t>
  </si>
  <si>
    <t>TOTALE ATTIVITA' =</t>
  </si>
  <si>
    <t xml:space="preserve"> per tenuta di contabilità ordinaria</t>
  </si>
  <si>
    <t>a)  sul totale dei componenti positivi di reddito lordi: dallo 0,020% allo 0,030% fino a 20.000.000 di euro per il di più oltre 20.000.000 dallo 0.005% allo 0.010%</t>
  </si>
  <si>
    <t xml:space="preserve"> per attività di consulenza contrattuale</t>
  </si>
  <si>
    <t>fino a euro 1.000.000 dal 1% al 2%</t>
  </si>
  <si>
    <t xml:space="preserve"> per attività di assistenza in procedure concorsuali</t>
  </si>
  <si>
    <t xml:space="preserve"> per attività di fusione / scissione / altre operazioni straordinarie </t>
  </si>
  <si>
    <t>Valori bollati:…………………………………..</t>
  </si>
  <si>
    <t xml:space="preserve"> per attività di consulenza economico - finanziaria</t>
  </si>
  <si>
    <t>- sulla sommatoria dei componenti positivi di reddito lordi e delle attività: fino ad euro 10.000 dal 3% al 4%sul maggior valore fino ad euro 50.000 dal 2% al 3% sul maggior valore oltre euro 50.000 dall’1% al 2%</t>
  </si>
  <si>
    <t>a)  sul totale dell’attivo realizzato: fino ad euro 400.000 dal 4% al 6% sul maggior valore e fino a euro 4.000.000 dal 2% al 3% oltre euro 4.000.000 dallo 0.75% al 1%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</si>
</sst>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000%"/>
    <numFmt numFmtId="166" formatCode="_-[$€-2]\ * #,##0.00_-;\-[$€-2]\ * #,##0.00_-;_-[$€-2]\ * &quot;-&quot;??_-;_-@_-"/>
    <numFmt numFmtId="167" formatCode="_-[$€-2]\ * #,##0.0000_-;\-[$€-2]\ * #,##0.0000_-;_-[$€-2]\ * &quot;-&quot;????_-;_-@_-"/>
    <numFmt numFmtId="168" formatCode="_-* #,##0.000_-;\-* #,##0.000_-;_-* &quot;-&quot;??_-;_-@_-"/>
    <numFmt numFmtId="169" formatCode="_-* #,##0.0000_-;\-* #,##0.0000_-;_-* &quot;-&quot;??_-;_-@_-"/>
    <numFmt numFmtId="170" formatCode="_-* #,##0.0000_-;\-* #,##0.0000_-;_-* &quot;-&quot;????_-;_-@_-"/>
    <numFmt numFmtId="171" formatCode="0.0%"/>
    <numFmt numFmtId="172" formatCode="0.000%"/>
    <numFmt numFmtId="173" formatCode="_-* #,##0.0_-;\-* #,##0.0_-;_-* &quot;-&quot;??_-;_-@_-"/>
    <numFmt numFmtId="174" formatCode="_-* #,##0_-;\-* #,##0_-;_-* &quot;-&quot;??_-;_-@_-"/>
    <numFmt numFmtId="175" formatCode="_-* #,##0.0_-;\-* #,##0.0_-;_-* &quot;-&quot;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_-* #,##0.00_-;\-* #,##0.00_-;_-* &quot;-&quot;_-;_-@_-"/>
    <numFmt numFmtId="183" formatCode="\€* #,##0.00_-;\-* #,##0.00_-;_-* &quot;-&quot;_-;_-@_-"/>
    <numFmt numFmtId="184" formatCode="_-&quot;L.&quot;\ * #,##0.0_-;\-&quot;L.&quot;\ * #,##0.0_-;_-&quot;L.&quot;\ * &quot;-&quot;??_-;_-@_-"/>
    <numFmt numFmtId="185" formatCode="_-&quot;L.&quot;\ * #,##0_-;\-&quot;L.&quot;\ * #,##0_-;_-&quot;L.&quot;\ * &quot;-&quot;??_-;_-@_-"/>
    <numFmt numFmtId="186" formatCode="General_)"/>
    <numFmt numFmtId="187" formatCode="dd\-mmm\-yy_)"/>
    <numFmt numFmtId="188" formatCode="#,##0_);\(#,##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############"/>
    <numFmt numFmtId="199" formatCode="_-* #,##0.000_-;\-* #,##0.000_-;_-* &quot;-&quot;_-;_-@_-"/>
    <numFmt numFmtId="200" formatCode="d\-mmm\-yy"/>
    <numFmt numFmtId="201" formatCode="d/m"/>
    <numFmt numFmtId="202" formatCode="mmmm\-yy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0.000000"/>
    <numFmt numFmtId="207" formatCode="0.00000"/>
    <numFmt numFmtId="208" formatCode="0.0000"/>
    <numFmt numFmtId="209" formatCode="0.000"/>
    <numFmt numFmtId="210" formatCode="_-&quot;€&quot;\ * #,##0.0_-;\-&quot;€&quot;\ * #,##0.0_-;_-&quot;€&quot;\ * &quot;-&quot;_-;_-@_-"/>
    <numFmt numFmtId="211" formatCode="_-&quot;€&quot;\ * #,##0.00_-;\-&quot;€&quot;\ * #,##0.00_-;_-&quot;€&quot;\ * &quot;-&quot;_-;_-@_-"/>
    <numFmt numFmtId="212" formatCode="0.0"/>
    <numFmt numFmtId="213" formatCode="&quot;€&quot;\ #,##0.00"/>
    <numFmt numFmtId="214" formatCode="00000"/>
    <numFmt numFmtId="215" formatCode="#,##0.00;[Red]#,##0.00"/>
    <numFmt numFmtId="216" formatCode="_-[$€-2]\ * #,##0.000_-;\-[$€-2]\ * #,##0.000_-;_-[$€-2]\ * &quot;-&quot;???_-;_-@_-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i/>
      <sz val="10"/>
      <name val="Tahoma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Cambria"/>
      <family val="0"/>
    </font>
    <font>
      <b/>
      <sz val="12"/>
      <name val="Cambria"/>
      <family val="0"/>
    </font>
    <font>
      <b/>
      <i/>
      <sz val="12"/>
      <name val="Cambria"/>
      <family val="0"/>
    </font>
    <font>
      <sz val="7"/>
      <name val="Times New Roman"/>
      <family val="0"/>
    </font>
    <font>
      <b/>
      <i/>
      <u val="single"/>
      <sz val="10"/>
      <name val="Arial"/>
      <family val="0"/>
    </font>
    <font>
      <b/>
      <sz val="10"/>
      <name val="Cambria"/>
      <family val="0"/>
    </font>
    <font>
      <sz val="10"/>
      <name val="Cambria"/>
      <family val="0"/>
    </font>
    <font>
      <b/>
      <i/>
      <sz val="10"/>
      <name val="Cambria"/>
      <family val="0"/>
    </font>
    <font>
      <b/>
      <i/>
      <u val="single"/>
      <sz val="10"/>
      <name val="Cambria"/>
      <family val="0"/>
    </font>
    <font>
      <b/>
      <sz val="9"/>
      <name val="Cambria"/>
      <family val="0"/>
    </font>
    <font>
      <sz val="9"/>
      <name val="Cambria"/>
      <family val="0"/>
    </font>
    <font>
      <u val="single"/>
      <sz val="10"/>
      <color indexed="12"/>
      <name val="Cambria"/>
      <family val="0"/>
    </font>
    <font>
      <sz val="10"/>
      <color indexed="18"/>
      <name val="Arial"/>
      <family val="2"/>
    </font>
    <font>
      <u val="single"/>
      <sz val="8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193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36" applyAlignment="1" applyProtection="1">
      <alignment/>
      <protection/>
    </xf>
    <xf numFmtId="0" fontId="0" fillId="0" borderId="0" xfId="0" applyAlignment="1" applyProtection="1">
      <alignment/>
      <protection locked="0"/>
    </xf>
    <xf numFmtId="213" fontId="0" fillId="33" borderId="10" xfId="0" applyNumberForma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6" fillId="34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4" fontId="7" fillId="0" borderId="0" xfId="44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8" fillId="33" borderId="13" xfId="0" applyFont="1" applyFill="1" applyBorder="1" applyAlignment="1">
      <alignment/>
    </xf>
    <xf numFmtId="9" fontId="8" fillId="33" borderId="14" xfId="53" applyFont="1" applyFill="1" applyBorder="1" applyAlignment="1">
      <alignment/>
    </xf>
    <xf numFmtId="9" fontId="8" fillId="33" borderId="14" xfId="53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9" fontId="0" fillId="33" borderId="16" xfId="53" applyFont="1" applyFill="1" applyBorder="1" applyAlignment="1">
      <alignment/>
    </xf>
    <xf numFmtId="213" fontId="0" fillId="33" borderId="16" xfId="0" applyNumberFormat="1" applyFill="1" applyBorder="1" applyAlignment="1">
      <alignment/>
    </xf>
    <xf numFmtId="213" fontId="0" fillId="33" borderId="17" xfId="0" applyNumberFormat="1" applyFill="1" applyBorder="1" applyAlignment="1">
      <alignment/>
    </xf>
    <xf numFmtId="0" fontId="1" fillId="33" borderId="18" xfId="36" applyFill="1" applyBorder="1" applyAlignment="1" applyProtection="1">
      <alignment/>
      <protection/>
    </xf>
    <xf numFmtId="9" fontId="0" fillId="33" borderId="19" xfId="53" applyFont="1" applyFill="1" applyBorder="1" applyAlignment="1">
      <alignment/>
    </xf>
    <xf numFmtId="213" fontId="0" fillId="33" borderId="19" xfId="0" applyNumberForma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8" xfId="0" applyFill="1" applyBorder="1" applyAlignment="1">
      <alignment horizontal="right"/>
    </xf>
    <xf numFmtId="0" fontId="1" fillId="33" borderId="18" xfId="36" applyFill="1" applyBorder="1" applyAlignment="1" applyProtection="1">
      <alignment horizontal="left"/>
      <protection/>
    </xf>
    <xf numFmtId="0" fontId="16" fillId="33" borderId="18" xfId="0" applyFont="1" applyFill="1" applyBorder="1" applyAlignment="1">
      <alignment/>
    </xf>
    <xf numFmtId="171" fontId="5" fillId="33" borderId="19" xfId="53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9" fontId="0" fillId="33" borderId="21" xfId="53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9" fontId="13" fillId="33" borderId="19" xfId="53" applyFont="1" applyFill="1" applyBorder="1" applyAlignment="1">
      <alignment/>
    </xf>
    <xf numFmtId="213" fontId="13" fillId="33" borderId="19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9" fontId="0" fillId="33" borderId="23" xfId="53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9" fontId="0" fillId="0" borderId="0" xfId="53" applyFont="1" applyAlignment="1">
      <alignment/>
    </xf>
    <xf numFmtId="0" fontId="17" fillId="0" borderId="0" xfId="0" applyFont="1" applyAlignment="1">
      <alignment/>
    </xf>
    <xf numFmtId="0" fontId="4" fillId="33" borderId="11" xfId="0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/>
    </xf>
    <xf numFmtId="9" fontId="0" fillId="33" borderId="0" xfId="53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5" borderId="25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8" fillId="33" borderId="28" xfId="0" applyFont="1" applyFill="1" applyBorder="1" applyAlignment="1">
      <alignment horizontal="center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left"/>
      <protection locked="0"/>
    </xf>
    <xf numFmtId="213" fontId="0" fillId="35" borderId="19" xfId="0" applyNumberFormat="1" applyFill="1" applyBorder="1" applyAlignment="1">
      <alignment shrinkToFit="1"/>
    </xf>
    <xf numFmtId="213" fontId="0" fillId="33" borderId="19" xfId="0" applyNumberFormat="1" applyFill="1" applyBorder="1" applyAlignment="1">
      <alignment shrinkToFit="1"/>
    </xf>
    <xf numFmtId="213" fontId="4" fillId="35" borderId="30" xfId="0" applyNumberFormat="1" applyFont="1" applyFill="1" applyBorder="1" applyAlignment="1">
      <alignment shrinkToFit="1"/>
    </xf>
    <xf numFmtId="213" fontId="4" fillId="35" borderId="11" xfId="0" applyNumberFormat="1" applyFont="1" applyFill="1" applyBorder="1" applyAlignment="1">
      <alignment shrinkToFit="1"/>
    </xf>
    <xf numFmtId="213" fontId="0" fillId="35" borderId="10" xfId="0" applyNumberFormat="1" applyFill="1" applyBorder="1" applyAlignment="1">
      <alignment shrinkToFit="1"/>
    </xf>
    <xf numFmtId="213" fontId="0" fillId="35" borderId="11" xfId="0" applyNumberFormat="1" applyFill="1" applyBorder="1" applyAlignment="1">
      <alignment shrinkToFit="1"/>
    </xf>
    <xf numFmtId="213" fontId="0" fillId="35" borderId="30" xfId="0" applyNumberFormat="1" applyFill="1" applyBorder="1" applyAlignment="1">
      <alignment shrinkToFit="1"/>
    </xf>
    <xf numFmtId="213" fontId="13" fillId="35" borderId="30" xfId="0" applyNumberFormat="1" applyFont="1" applyFill="1" applyBorder="1" applyAlignment="1">
      <alignment shrinkToFit="1"/>
    </xf>
    <xf numFmtId="0" fontId="0" fillId="0" borderId="31" xfId="0" applyBorder="1" applyAlignment="1" applyProtection="1">
      <alignment/>
      <protection locked="0"/>
    </xf>
    <xf numFmtId="213" fontId="0" fillId="33" borderId="10" xfId="0" applyNumberFormat="1" applyFill="1" applyBorder="1" applyAlignment="1" applyProtection="1">
      <alignment shrinkToFi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9" fontId="0" fillId="34" borderId="11" xfId="53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0" fillId="0" borderId="3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44" fontId="7" fillId="0" borderId="0" xfId="44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right"/>
      <protection locked="0"/>
    </xf>
    <xf numFmtId="44" fontId="0" fillId="35" borderId="11" xfId="44" applyFill="1" applyBorder="1" applyAlignment="1" applyProtection="1">
      <alignment/>
      <protection/>
    </xf>
    <xf numFmtId="44" fontId="0" fillId="35" borderId="11" xfId="64" applyFill="1" applyBorder="1" applyAlignment="1" applyProtection="1">
      <alignment/>
      <protection/>
    </xf>
    <xf numFmtId="44" fontId="11" fillId="35" borderId="11" xfId="0" applyNumberFormat="1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 applyProtection="1">
      <alignment horizontal="center"/>
      <protection locked="0"/>
    </xf>
    <xf numFmtId="0" fontId="6" fillId="36" borderId="39" xfId="0" applyFont="1" applyFill="1" applyBorder="1" applyAlignment="1" applyProtection="1">
      <alignment horizontal="left"/>
      <protection locked="0"/>
    </xf>
    <xf numFmtId="0" fontId="6" fillId="36" borderId="40" xfId="0" applyFont="1" applyFill="1" applyBorder="1" applyAlignment="1" applyProtection="1">
      <alignment horizontal="left"/>
      <protection locked="0"/>
    </xf>
    <xf numFmtId="0" fontId="6" fillId="33" borderId="32" xfId="0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9" fillId="0" borderId="31" xfId="0" applyFont="1" applyFill="1" applyBorder="1" applyAlignment="1" applyProtection="1">
      <alignment horizontal="right"/>
      <protection locked="0"/>
    </xf>
    <xf numFmtId="0" fontId="4" fillId="0" borderId="31" xfId="0" applyFont="1" applyBorder="1" applyAlignment="1" applyProtection="1">
      <alignment horizontal="right"/>
      <protection locked="0"/>
    </xf>
    <xf numFmtId="0" fontId="0" fillId="35" borderId="31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4" fillId="35" borderId="41" xfId="0" applyFont="1" applyFill="1" applyBorder="1" applyAlignment="1" applyProtection="1">
      <alignment horizontal="center"/>
      <protection locked="0"/>
    </xf>
    <xf numFmtId="44" fontId="0" fillId="35" borderId="41" xfId="44" applyFill="1" applyBorder="1" applyAlignment="1" applyProtection="1">
      <alignment/>
      <protection/>
    </xf>
    <xf numFmtId="0" fontId="9" fillId="35" borderId="31" xfId="0" applyFont="1" applyFill="1" applyBorder="1" applyAlignment="1" applyProtection="1">
      <alignment horizontal="left"/>
      <protection locked="0"/>
    </xf>
    <xf numFmtId="0" fontId="0" fillId="35" borderId="32" xfId="0" applyFill="1" applyBorder="1" applyAlignment="1" applyProtection="1">
      <alignment/>
      <protection locked="0"/>
    </xf>
    <xf numFmtId="0" fontId="15" fillId="35" borderId="31" xfId="0" applyFont="1" applyFill="1" applyBorder="1" applyAlignment="1" applyProtection="1">
      <alignment horizontal="left"/>
      <protection/>
    </xf>
    <xf numFmtId="0" fontId="23" fillId="35" borderId="31" xfId="0" applyFont="1" applyFill="1" applyBorder="1" applyAlignment="1" applyProtection="1">
      <alignment horizontal="right"/>
      <protection/>
    </xf>
    <xf numFmtId="44" fontId="11" fillId="35" borderId="41" xfId="0" applyNumberFormat="1" applyFont="1" applyFill="1" applyBorder="1" applyAlignment="1" applyProtection="1">
      <alignment horizontal="center"/>
      <protection locked="0"/>
    </xf>
    <xf numFmtId="0" fontId="9" fillId="35" borderId="42" xfId="0" applyFont="1" applyFill="1" applyBorder="1" applyAlignment="1" applyProtection="1">
      <alignment/>
      <protection/>
    </xf>
    <xf numFmtId="1" fontId="11" fillId="35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4" fontId="10" fillId="0" borderId="0" xfId="44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44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 horizontal="center"/>
      <protection locked="0"/>
    </xf>
    <xf numFmtId="9" fontId="10" fillId="0" borderId="0" xfId="49" applyNumberFormat="1" applyFont="1" applyFill="1" applyBorder="1" applyAlignment="1" applyProtection="1">
      <alignment horizontal="center"/>
      <protection locked="0"/>
    </xf>
    <xf numFmtId="44" fontId="11" fillId="0" borderId="0" xfId="0" applyNumberFormat="1" applyFont="1" applyFill="1" applyBorder="1" applyAlignment="1" applyProtection="1">
      <alignment/>
      <protection/>
    </xf>
    <xf numFmtId="44" fontId="10" fillId="35" borderId="43" xfId="44" applyFont="1" applyFill="1" applyBorder="1" applyAlignment="1" applyProtection="1">
      <alignment horizontal="center"/>
      <protection locked="0"/>
    </xf>
    <xf numFmtId="0" fontId="10" fillId="35" borderId="43" xfId="0" applyFont="1" applyFill="1" applyBorder="1" applyAlignment="1" applyProtection="1">
      <alignment/>
      <protection locked="0"/>
    </xf>
    <xf numFmtId="1" fontId="11" fillId="35" borderId="43" xfId="0" applyNumberFormat="1" applyFont="1" applyFill="1" applyBorder="1" applyAlignment="1" applyProtection="1">
      <alignment horizontal="center"/>
      <protection locked="0"/>
    </xf>
    <xf numFmtId="0" fontId="11" fillId="35" borderId="43" xfId="0" applyFont="1" applyFill="1" applyBorder="1" applyAlignment="1" applyProtection="1">
      <alignment horizontal="center"/>
      <protection locked="0"/>
    </xf>
    <xf numFmtId="0" fontId="11" fillId="35" borderId="37" xfId="0" applyFon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right"/>
      <protection/>
    </xf>
    <xf numFmtId="9" fontId="0" fillId="35" borderId="11" xfId="44" applyNumberFormat="1" applyFill="1" applyBorder="1" applyAlignment="1" applyProtection="1">
      <alignment horizontal="center"/>
      <protection/>
    </xf>
    <xf numFmtId="164" fontId="0" fillId="35" borderId="11" xfId="45" applyFill="1" applyBorder="1" applyAlignment="1" applyProtection="1">
      <alignment horizontal="right"/>
      <protection/>
    </xf>
    <xf numFmtId="164" fontId="0" fillId="35" borderId="11" xfId="45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left"/>
      <protection locked="0"/>
    </xf>
    <xf numFmtId="0" fontId="20" fillId="36" borderId="39" xfId="0" applyFont="1" applyFill="1" applyBorder="1" applyAlignment="1" applyProtection="1">
      <alignment horizontal="left"/>
      <protection locked="0"/>
    </xf>
    <xf numFmtId="0" fontId="24" fillId="33" borderId="12" xfId="0" applyFont="1" applyFill="1" applyBorder="1" applyAlignment="1" applyProtection="1">
      <alignment horizontal="center"/>
      <protection locked="0"/>
    </xf>
    <xf numFmtId="0" fontId="20" fillId="34" borderId="12" xfId="0" applyFont="1" applyFill="1" applyBorder="1" applyAlignment="1" applyProtection="1">
      <alignment horizontal="center"/>
      <protection locked="0"/>
    </xf>
    <xf numFmtId="0" fontId="20" fillId="33" borderId="29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0" fillId="36" borderId="4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right"/>
      <protection locked="0"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20" fillId="33" borderId="32" xfId="0" applyFont="1" applyFill="1" applyBorder="1" applyAlignment="1" applyProtection="1">
      <alignment horizontal="left"/>
      <protection locked="0"/>
    </xf>
    <xf numFmtId="0" fontId="20" fillId="0" borderId="31" xfId="0" applyFont="1" applyFill="1" applyBorder="1" applyAlignment="1" applyProtection="1">
      <alignment horizontal="left"/>
      <protection locked="0"/>
    </xf>
    <xf numFmtId="0" fontId="19" fillId="0" borderId="3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31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44" fontId="25" fillId="0" borderId="0" xfId="44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32" xfId="0" applyFont="1" applyFill="1" applyBorder="1" applyAlignment="1" applyProtection="1">
      <alignment/>
      <protection locked="0"/>
    </xf>
    <xf numFmtId="0" fontId="24" fillId="0" borderId="31" xfId="0" applyFont="1" applyFill="1" applyBorder="1" applyAlignment="1" applyProtection="1">
      <alignment horizontal="right"/>
      <protection locked="0"/>
    </xf>
    <xf numFmtId="44" fontId="25" fillId="0" borderId="0" xfId="44" applyFont="1" applyFill="1" applyBorder="1" applyAlignment="1" applyProtection="1">
      <alignment horizontal="center"/>
      <protection locked="0"/>
    </xf>
    <xf numFmtId="44" fontId="25" fillId="0" borderId="44" xfId="64" applyFont="1" applyFill="1" applyBorder="1" applyAlignment="1" applyProtection="1">
      <alignment horizontal="center"/>
      <protection locked="0"/>
    </xf>
    <xf numFmtId="44" fontId="25" fillId="0" borderId="45" xfId="64" applyFont="1" applyFill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32" xfId="0" applyFont="1" applyBorder="1" applyAlignment="1" applyProtection="1">
      <alignment/>
      <protection locked="0"/>
    </xf>
    <xf numFmtId="0" fontId="25" fillId="35" borderId="0" xfId="0" applyFont="1" applyFill="1" applyBorder="1" applyAlignment="1" applyProtection="1">
      <alignment/>
      <protection locked="0"/>
    </xf>
    <xf numFmtId="0" fontId="24" fillId="35" borderId="11" xfId="0" applyFont="1" applyFill="1" applyBorder="1" applyAlignment="1" applyProtection="1">
      <alignment horizontal="center"/>
      <protection locked="0"/>
    </xf>
    <xf numFmtId="0" fontId="24" fillId="35" borderId="41" xfId="0" applyFont="1" applyFill="1" applyBorder="1" applyAlignment="1" applyProtection="1">
      <alignment horizontal="center"/>
      <protection locked="0"/>
    </xf>
    <xf numFmtId="9" fontId="25" fillId="35" borderId="11" xfId="44" applyNumberFormat="1" applyFont="1" applyFill="1" applyBorder="1" applyAlignment="1" applyProtection="1">
      <alignment horizontal="center"/>
      <protection/>
    </xf>
    <xf numFmtId="44" fontId="25" fillId="35" borderId="11" xfId="44" applyFont="1" applyFill="1" applyBorder="1" applyAlignment="1" applyProtection="1">
      <alignment/>
      <protection/>
    </xf>
    <xf numFmtId="44" fontId="25" fillId="35" borderId="41" xfId="44" applyFont="1" applyFill="1" applyBorder="1" applyAlignment="1" applyProtection="1">
      <alignment/>
      <protection/>
    </xf>
    <xf numFmtId="44" fontId="25" fillId="35" borderId="11" xfId="64" applyFont="1" applyFill="1" applyBorder="1" applyAlignment="1" applyProtection="1">
      <alignment/>
      <protection/>
    </xf>
    <xf numFmtId="10" fontId="25" fillId="35" borderId="11" xfId="44" applyNumberFormat="1" applyFont="1" applyFill="1" applyBorder="1" applyAlignment="1" applyProtection="1">
      <alignment horizontal="center"/>
      <protection/>
    </xf>
    <xf numFmtId="164" fontId="25" fillId="35" borderId="0" xfId="45" applyFont="1" applyFill="1" applyBorder="1" applyAlignment="1" applyProtection="1">
      <alignment horizontal="center"/>
      <protection/>
    </xf>
    <xf numFmtId="10" fontId="25" fillId="35" borderId="0" xfId="44" applyNumberFormat="1" applyFont="1" applyFill="1" applyBorder="1" applyAlignment="1" applyProtection="1">
      <alignment horizontal="center"/>
      <protection/>
    </xf>
    <xf numFmtId="9" fontId="25" fillId="35" borderId="0" xfId="44" applyNumberFormat="1" applyFont="1" applyFill="1" applyBorder="1" applyAlignment="1" applyProtection="1">
      <alignment horizontal="center"/>
      <protection/>
    </xf>
    <xf numFmtId="44" fontId="25" fillId="35" borderId="0" xfId="44" applyFont="1" applyFill="1" applyBorder="1" applyAlignment="1" applyProtection="1">
      <alignment/>
      <protection/>
    </xf>
    <xf numFmtId="44" fontId="25" fillId="35" borderId="32" xfId="44" applyFont="1" applyFill="1" applyBorder="1" applyAlignment="1" applyProtection="1">
      <alignment/>
      <protection/>
    </xf>
    <xf numFmtId="0" fontId="24" fillId="35" borderId="31" xfId="0" applyFont="1" applyFill="1" applyBorder="1" applyAlignment="1" applyProtection="1">
      <alignment horizontal="left"/>
      <protection locked="0"/>
    </xf>
    <xf numFmtId="0" fontId="26" fillId="35" borderId="31" xfId="0" applyFont="1" applyFill="1" applyBorder="1" applyAlignment="1" applyProtection="1">
      <alignment horizontal="left"/>
      <protection/>
    </xf>
    <xf numFmtId="0" fontId="25" fillId="35" borderId="32" xfId="0" applyFont="1" applyFill="1" applyBorder="1" applyAlignment="1" applyProtection="1">
      <alignment/>
      <protection locked="0"/>
    </xf>
    <xf numFmtId="0" fontId="27" fillId="35" borderId="31" xfId="0" applyFont="1" applyFill="1" applyBorder="1" applyAlignment="1" applyProtection="1">
      <alignment horizontal="right"/>
      <protection/>
    </xf>
    <xf numFmtId="1" fontId="28" fillId="35" borderId="0" xfId="0" applyNumberFormat="1" applyFont="1" applyFill="1" applyBorder="1" applyAlignment="1" applyProtection="1">
      <alignment horizontal="center"/>
      <protection locked="0"/>
    </xf>
    <xf numFmtId="44" fontId="28" fillId="35" borderId="11" xfId="0" applyNumberFormat="1" applyFont="1" applyFill="1" applyBorder="1" applyAlignment="1" applyProtection="1">
      <alignment horizontal="center"/>
      <protection locked="0"/>
    </xf>
    <xf numFmtId="0" fontId="25" fillId="35" borderId="42" xfId="0" applyFont="1" applyFill="1" applyBorder="1" applyAlignment="1" applyProtection="1">
      <alignment horizontal="right"/>
      <protection/>
    </xf>
    <xf numFmtId="1" fontId="28" fillId="35" borderId="43" xfId="0" applyNumberFormat="1" applyFont="1" applyFill="1" applyBorder="1" applyAlignment="1" applyProtection="1">
      <alignment horizontal="center"/>
      <protection locked="0"/>
    </xf>
    <xf numFmtId="0" fontId="28" fillId="35" borderId="43" xfId="0" applyFont="1" applyFill="1" applyBorder="1" applyAlignment="1" applyProtection="1">
      <alignment horizontal="center"/>
      <protection locked="0"/>
    </xf>
    <xf numFmtId="0" fontId="28" fillId="35" borderId="37" xfId="0" applyFont="1" applyFill="1" applyBorder="1" applyAlignment="1" applyProtection="1">
      <alignment horizontal="center"/>
      <protection locked="0"/>
    </xf>
    <xf numFmtId="0" fontId="25" fillId="0" borderId="21" xfId="0" applyFont="1" applyFill="1" applyBorder="1" applyAlignment="1" applyProtection="1">
      <alignment horizontal="right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44" fontId="29" fillId="0" borderId="0" xfId="44" applyFont="1" applyFill="1" applyBorder="1" applyAlignment="1" applyProtection="1">
      <alignment/>
      <protection locked="0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44" fontId="29" fillId="0" borderId="0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44" fontId="29" fillId="0" borderId="0" xfId="44" applyFont="1" applyFill="1" applyBorder="1" applyAlignment="1" applyProtection="1">
      <alignment horizontal="center"/>
      <protection locked="0"/>
    </xf>
    <xf numFmtId="9" fontId="29" fillId="0" borderId="0" xfId="49" applyNumberFormat="1" applyFont="1" applyFill="1" applyBorder="1" applyAlignment="1" applyProtection="1">
      <alignment horizontal="center"/>
      <protection locked="0"/>
    </xf>
    <xf numFmtId="44" fontId="28" fillId="0" borderId="0" xfId="0" applyNumberFormat="1" applyFont="1" applyFill="1" applyBorder="1" applyAlignment="1" applyProtection="1">
      <alignment/>
      <protection/>
    </xf>
    <xf numFmtId="0" fontId="30" fillId="0" borderId="0" xfId="36" applyFont="1" applyAlignment="1" applyProtection="1">
      <alignment/>
      <protection/>
    </xf>
    <xf numFmtId="0" fontId="24" fillId="35" borderId="31" xfId="0" applyFont="1" applyFill="1" applyBorder="1" applyAlignment="1" applyProtection="1">
      <alignment/>
      <protection locked="0"/>
    </xf>
    <xf numFmtId="0" fontId="19" fillId="0" borderId="32" xfId="0" applyFont="1" applyBorder="1" applyAlignment="1">
      <alignment horizontal="left" vertical="center" wrapText="1"/>
    </xf>
    <xf numFmtId="0" fontId="25" fillId="35" borderId="46" xfId="0" applyFont="1" applyFill="1" applyBorder="1" applyAlignment="1" applyProtection="1">
      <alignment horizontal="right"/>
      <protection/>
    </xf>
    <xf numFmtId="164" fontId="25" fillId="35" borderId="46" xfId="45" applyFont="1" applyFill="1" applyBorder="1" applyAlignment="1" applyProtection="1">
      <alignment horizontal="right"/>
      <protection/>
    </xf>
    <xf numFmtId="164" fontId="25" fillId="35" borderId="31" xfId="45" applyFont="1" applyFill="1" applyBorder="1" applyAlignment="1" applyProtection="1">
      <alignment horizontal="right"/>
      <protection/>
    </xf>
    <xf numFmtId="44" fontId="28" fillId="35" borderId="41" xfId="0" applyNumberFormat="1" applyFont="1" applyFill="1" applyBorder="1" applyAlignment="1" applyProtection="1">
      <alignment horizontal="center"/>
      <protection locked="0"/>
    </xf>
    <xf numFmtId="0" fontId="25" fillId="35" borderId="47" xfId="0" applyFont="1" applyFill="1" applyBorder="1" applyAlignment="1" applyProtection="1">
      <alignment horizontal="right"/>
      <protection locked="0"/>
    </xf>
    <xf numFmtId="0" fontId="19" fillId="0" borderId="32" xfId="0" applyFont="1" applyBorder="1" applyAlignment="1">
      <alignment horizontal="left" vertical="center" wrapText="1"/>
    </xf>
    <xf numFmtId="44" fontId="25" fillId="0" borderId="0" xfId="64" applyFont="1" applyFill="1" applyBorder="1" applyAlignment="1" applyProtection="1">
      <alignment horizontal="center"/>
      <protection locked="0"/>
    </xf>
    <xf numFmtId="172" fontId="25" fillId="35" borderId="11" xfId="44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 vertical="center" wrapText="1"/>
    </xf>
    <xf numFmtId="0" fontId="25" fillId="35" borderId="31" xfId="0" applyFont="1" applyFill="1" applyBorder="1" applyAlignment="1" applyProtection="1">
      <alignment horizontal="right"/>
      <protection locked="0"/>
    </xf>
    <xf numFmtId="0" fontId="25" fillId="35" borderId="48" xfId="0" applyFont="1" applyFill="1" applyBorder="1" applyAlignment="1" applyProtection="1">
      <alignment horizontal="right"/>
      <protection locked="0"/>
    </xf>
    <xf numFmtId="0" fontId="19" fillId="0" borderId="32" xfId="0" applyFont="1" applyBorder="1" applyAlignment="1">
      <alignment vertical="center" wrapText="1"/>
    </xf>
    <xf numFmtId="44" fontId="28" fillId="35" borderId="0" xfId="0" applyNumberFormat="1" applyFont="1" applyFill="1" applyBorder="1" applyAlignment="1" applyProtection="1">
      <alignment horizontal="center"/>
      <protection locked="0"/>
    </xf>
    <xf numFmtId="44" fontId="28" fillId="35" borderId="32" xfId="0" applyNumberFormat="1" applyFont="1" applyFill="1" applyBorder="1" applyAlignment="1" applyProtection="1">
      <alignment horizontal="center"/>
      <protection locked="0"/>
    </xf>
    <xf numFmtId="0" fontId="25" fillId="35" borderId="31" xfId="0" applyFont="1" applyFill="1" applyBorder="1" applyAlignment="1" applyProtection="1">
      <alignment/>
      <protection locked="0"/>
    </xf>
    <xf numFmtId="165" fontId="25" fillId="35" borderId="11" xfId="44" applyNumberFormat="1" applyFont="1" applyFill="1" applyBorder="1" applyAlignment="1" applyProtection="1">
      <alignment horizontal="center"/>
      <protection/>
    </xf>
    <xf numFmtId="165" fontId="25" fillId="35" borderId="0" xfId="44" applyNumberFormat="1" applyFont="1" applyFill="1" applyBorder="1" applyAlignment="1" applyProtection="1">
      <alignment horizontal="center"/>
      <protection/>
    </xf>
    <xf numFmtId="164" fontId="25" fillId="35" borderId="0" xfId="45" applyFont="1" applyFill="1" applyBorder="1" applyAlignment="1" applyProtection="1">
      <alignment/>
      <protection/>
    </xf>
    <xf numFmtId="44" fontId="25" fillId="0" borderId="0" xfId="44" applyFont="1" applyFill="1" applyBorder="1" applyAlignment="1" applyProtection="1">
      <alignment horizontal="left"/>
      <protection locked="0"/>
    </xf>
    <xf numFmtId="44" fontId="25" fillId="35" borderId="41" xfId="64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32" xfId="0" applyFont="1" applyFill="1" applyBorder="1" applyAlignment="1" applyProtection="1">
      <alignment horizontal="left"/>
      <protection locked="0"/>
    </xf>
    <xf numFmtId="0" fontId="20" fillId="36" borderId="39" xfId="0" applyFont="1" applyFill="1" applyBorder="1" applyAlignment="1" applyProtection="1">
      <alignment horizontal="left"/>
      <protection locked="0"/>
    </xf>
    <xf numFmtId="0" fontId="20" fillId="34" borderId="12" xfId="0" applyFont="1" applyFill="1" applyBorder="1" applyAlignment="1" applyProtection="1">
      <alignment horizontal="center"/>
      <protection locked="0"/>
    </xf>
    <xf numFmtId="0" fontId="20" fillId="33" borderId="29" xfId="0" applyFont="1" applyFill="1" applyBorder="1" applyAlignment="1" applyProtection="1">
      <alignment horizontal="left"/>
      <protection locked="0"/>
    </xf>
    <xf numFmtId="0" fontId="20" fillId="36" borderId="40" xfId="0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20" fillId="33" borderId="32" xfId="0" applyFont="1" applyFill="1" applyBorder="1" applyAlignment="1" applyProtection="1">
      <alignment horizontal="left"/>
      <protection locked="0"/>
    </xf>
    <xf numFmtId="0" fontId="20" fillId="0" borderId="31" xfId="0" applyFont="1" applyFill="1" applyBorder="1" applyAlignment="1" applyProtection="1">
      <alignment horizontal="center"/>
      <protection locked="0"/>
    </xf>
    <xf numFmtId="44" fontId="19" fillId="0" borderId="32" xfId="44" applyFont="1" applyBorder="1" applyAlignment="1">
      <alignment horizontal="center" vertical="center" wrapText="1"/>
    </xf>
    <xf numFmtId="44" fontId="19" fillId="0" borderId="37" xfId="44" applyFont="1" applyBorder="1" applyAlignment="1">
      <alignment horizontal="center" vertical="center" wrapText="1"/>
    </xf>
    <xf numFmtId="44" fontId="28" fillId="35" borderId="49" xfId="0" applyNumberFormat="1" applyFont="1" applyFill="1" applyBorder="1" applyAlignment="1" applyProtection="1">
      <alignment horizontal="center"/>
      <protection locked="0"/>
    </xf>
    <xf numFmtId="0" fontId="24" fillId="35" borderId="31" xfId="0" applyFont="1" applyFill="1" applyBorder="1" applyAlignment="1" applyProtection="1">
      <alignment/>
      <protection locked="0"/>
    </xf>
    <xf numFmtId="0" fontId="31" fillId="33" borderId="18" xfId="0" applyFont="1" applyFill="1" applyBorder="1" applyAlignment="1">
      <alignment/>
    </xf>
    <xf numFmtId="0" fontId="32" fillId="33" borderId="18" xfId="36" applyFont="1" applyFill="1" applyBorder="1" applyAlignment="1" applyProtection="1">
      <alignment horizontal="center"/>
      <protection/>
    </xf>
    <xf numFmtId="9" fontId="0" fillId="33" borderId="19" xfId="53" applyFont="1" applyFill="1" applyBorder="1" applyAlignment="1">
      <alignment horizontal="center"/>
    </xf>
    <xf numFmtId="171" fontId="0" fillId="33" borderId="19" xfId="53" applyNumberFormat="1" applyFont="1" applyFill="1" applyBorder="1" applyAlignment="1">
      <alignment horizontal="center"/>
    </xf>
    <xf numFmtId="9" fontId="0" fillId="33" borderId="21" xfId="53" applyFont="1" applyFill="1" applyBorder="1" applyAlignment="1">
      <alignment horizontal="center"/>
    </xf>
    <xf numFmtId="213" fontId="4" fillId="33" borderId="27" xfId="0" applyNumberFormat="1" applyFont="1" applyFill="1" applyBorder="1" applyAlignment="1">
      <alignment shrinkToFit="1"/>
    </xf>
    <xf numFmtId="9" fontId="0" fillId="34" borderId="44" xfId="53" applyFont="1" applyFill="1" applyBorder="1" applyAlignment="1">
      <alignment horizontal="center"/>
    </xf>
    <xf numFmtId="44" fontId="0" fillId="33" borderId="21" xfId="44" applyFont="1" applyFill="1" applyBorder="1" applyAlignment="1">
      <alignment/>
    </xf>
    <xf numFmtId="213" fontId="0" fillId="33" borderId="19" xfId="0" applyNumberFormat="1" applyFill="1" applyBorder="1" applyAlignment="1" applyProtection="1">
      <alignment shrinkToFit="1"/>
      <protection locked="0"/>
    </xf>
    <xf numFmtId="213" fontId="0" fillId="33" borderId="27" xfId="0" applyNumberFormat="1" applyFill="1" applyBorder="1" applyAlignment="1" applyProtection="1">
      <alignment/>
      <protection locked="0"/>
    </xf>
    <xf numFmtId="213" fontId="0" fillId="33" borderId="27" xfId="0" applyNumberFormat="1" applyFill="1" applyBorder="1" applyAlignment="1">
      <alignment/>
    </xf>
    <xf numFmtId="0" fontId="0" fillId="33" borderId="50" xfId="0" applyFill="1" applyBorder="1" applyAlignment="1">
      <alignment/>
    </xf>
    <xf numFmtId="213" fontId="0" fillId="33" borderId="27" xfId="0" applyNumberFormat="1" applyFill="1" applyBorder="1" applyAlignment="1" applyProtection="1">
      <alignment shrinkToFit="1"/>
      <protection locked="0"/>
    </xf>
    <xf numFmtId="44" fontId="0" fillId="34" borderId="10" xfId="44" applyFont="1" applyFill="1" applyBorder="1" applyAlignment="1" applyProtection="1">
      <alignment shrinkToFit="1"/>
      <protection locked="0"/>
    </xf>
    <xf numFmtId="213" fontId="0" fillId="34" borderId="10" xfId="44" applyNumberFormat="1" applyFont="1" applyFill="1" applyBorder="1" applyAlignment="1" applyProtection="1">
      <alignment shrinkToFit="1"/>
      <protection locked="0"/>
    </xf>
    <xf numFmtId="44" fontId="25" fillId="34" borderId="11" xfId="64" applyFont="1" applyFill="1" applyBorder="1" applyAlignment="1" applyProtection="1">
      <alignment horizontal="center"/>
      <protection locked="0"/>
    </xf>
    <xf numFmtId="9" fontId="25" fillId="34" borderId="11" xfId="53" applyFont="1" applyFill="1" applyBorder="1" applyAlignment="1" applyProtection="1">
      <alignment horizontal="center"/>
      <protection locked="0"/>
    </xf>
    <xf numFmtId="44" fontId="0" fillId="34" borderId="30" xfId="44" applyFont="1" applyFill="1" applyBorder="1" applyAlignment="1" applyProtection="1">
      <alignment shrinkToFit="1"/>
      <protection locked="0"/>
    </xf>
    <xf numFmtId="44" fontId="0" fillId="34" borderId="50" xfId="44" applyFont="1" applyFill="1" applyBorder="1" applyAlignment="1" applyProtection="1">
      <alignment shrinkToFit="1"/>
      <protection locked="0"/>
    </xf>
    <xf numFmtId="44" fontId="4" fillId="35" borderId="30" xfId="44" applyFont="1" applyFill="1" applyBorder="1" applyAlignment="1">
      <alignment shrinkToFit="1"/>
    </xf>
    <xf numFmtId="44" fontId="0" fillId="34" borderId="51" xfId="44" applyFont="1" applyFill="1" applyBorder="1" applyAlignment="1" applyProtection="1">
      <alignment shrinkToFit="1"/>
      <protection locked="0"/>
    </xf>
    <xf numFmtId="44" fontId="0" fillId="0" borderId="0" xfId="44" applyFont="1" applyAlignment="1">
      <alignment/>
    </xf>
    <xf numFmtId="213" fontId="4" fillId="33" borderId="0" xfId="0" applyNumberFormat="1" applyFont="1" applyFill="1" applyBorder="1" applyAlignment="1">
      <alignment shrinkToFit="1"/>
    </xf>
    <xf numFmtId="213" fontId="0" fillId="33" borderId="0" xfId="0" applyNumberFormat="1" applyFill="1" applyBorder="1" applyAlignment="1">
      <alignment shrinkToFit="1"/>
    </xf>
    <xf numFmtId="0" fontId="19" fillId="0" borderId="0" xfId="0" applyFont="1" applyBorder="1" applyAlignment="1">
      <alignment vertical="center" wrapText="1"/>
    </xf>
    <xf numFmtId="0" fontId="20" fillId="33" borderId="31" xfId="0" applyFont="1" applyFill="1" applyBorder="1" applyAlignment="1" applyProtection="1">
      <alignment horizontal="left"/>
      <protection locked="0"/>
    </xf>
    <xf numFmtId="44" fontId="25" fillId="35" borderId="41" xfId="44" applyFont="1" applyFill="1" applyBorder="1" applyAlignment="1" applyProtection="1">
      <alignment/>
      <protection locked="0"/>
    </xf>
    <xf numFmtId="213" fontId="0" fillId="35" borderId="30" xfId="0" applyNumberFormat="1" applyFont="1" applyFill="1" applyBorder="1" applyAlignment="1">
      <alignment/>
    </xf>
    <xf numFmtId="213" fontId="0" fillId="33" borderId="51" xfId="0" applyNumberFormat="1" applyFont="1" applyFill="1" applyBorder="1" applyAlignment="1">
      <alignment shrinkToFit="1"/>
    </xf>
    <xf numFmtId="9" fontId="8" fillId="33" borderId="11" xfId="53" applyFont="1" applyFill="1" applyBorder="1" applyAlignment="1">
      <alignment horizontal="center"/>
    </xf>
    <xf numFmtId="0" fontId="19" fillId="0" borderId="52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4" fillId="35" borderId="53" xfId="0" applyFont="1" applyFill="1" applyBorder="1" applyAlignment="1">
      <alignment horizontal="center"/>
    </xf>
    <xf numFmtId="0" fontId="14" fillId="35" borderId="54" xfId="0" applyFont="1" applyFill="1" applyBorder="1" applyAlignment="1">
      <alignment horizontal="center"/>
    </xf>
    <xf numFmtId="0" fontId="14" fillId="35" borderId="55" xfId="0" applyFont="1" applyFill="1" applyBorder="1" applyAlignment="1">
      <alignment horizontal="center"/>
    </xf>
    <xf numFmtId="9" fontId="14" fillId="34" borderId="44" xfId="53" applyFont="1" applyFill="1" applyBorder="1" applyAlignment="1" applyProtection="1">
      <alignment horizontal="center"/>
      <protection locked="0"/>
    </xf>
    <xf numFmtId="9" fontId="14" fillId="34" borderId="56" xfId="53" applyFont="1" applyFill="1" applyBorder="1" applyAlignment="1" applyProtection="1">
      <alignment horizontal="center"/>
      <protection locked="0"/>
    </xf>
    <xf numFmtId="9" fontId="14" fillId="34" borderId="51" xfId="53" applyFont="1" applyFill="1" applyBorder="1" applyAlignment="1" applyProtection="1">
      <alignment horizontal="center"/>
      <protection locked="0"/>
    </xf>
    <xf numFmtId="9" fontId="14" fillId="34" borderId="57" xfId="53" applyFont="1" applyFill="1" applyBorder="1" applyAlignment="1" applyProtection="1">
      <alignment horizontal="center"/>
      <protection locked="0"/>
    </xf>
    <xf numFmtId="9" fontId="14" fillId="34" borderId="58" xfId="53" applyFont="1" applyFill="1" applyBorder="1" applyAlignment="1" applyProtection="1">
      <alignment horizontal="center"/>
      <protection locked="0"/>
    </xf>
    <xf numFmtId="9" fontId="14" fillId="34" borderId="59" xfId="53" applyFont="1" applyFill="1" applyBorder="1" applyAlignment="1" applyProtection="1">
      <alignment horizontal="center"/>
      <protection locked="0"/>
    </xf>
    <xf numFmtId="164" fontId="0" fillId="35" borderId="11" xfId="45" applyFont="1" applyFill="1" applyBorder="1" applyAlignment="1" applyProtection="1">
      <alignment horizontal="center"/>
      <protection/>
    </xf>
    <xf numFmtId="164" fontId="0" fillId="35" borderId="11" xfId="45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0" fontId="9" fillId="33" borderId="60" xfId="0" applyFont="1" applyFill="1" applyBorder="1" applyAlignment="1" applyProtection="1">
      <alignment horizontal="right"/>
      <protection locked="0"/>
    </xf>
    <xf numFmtId="44" fontId="0" fillId="34" borderId="44" xfId="64" applyFont="1" applyFill="1" applyBorder="1" applyAlignment="1" applyProtection="1">
      <alignment horizontal="center"/>
      <protection locked="0"/>
    </xf>
    <xf numFmtId="44" fontId="0" fillId="34" borderId="45" xfId="64" applyFont="1" applyFill="1" applyBorder="1" applyAlignment="1" applyProtection="1">
      <alignment horizontal="center"/>
      <protection locked="0"/>
    </xf>
    <xf numFmtId="44" fontId="10" fillId="35" borderId="61" xfId="44" applyFont="1" applyFill="1" applyBorder="1" applyAlignment="1" applyProtection="1">
      <alignment horizontal="center"/>
      <protection/>
    </xf>
    <xf numFmtId="49" fontId="19" fillId="0" borderId="44" xfId="0" applyNumberFormat="1" applyFont="1" applyBorder="1" applyAlignment="1">
      <alignment horizontal="left" vertical="top" wrapText="1"/>
    </xf>
    <xf numFmtId="49" fontId="19" fillId="0" borderId="56" xfId="0" applyNumberFormat="1" applyFont="1" applyBorder="1" applyAlignment="1">
      <alignment horizontal="left" vertical="top" wrapText="1"/>
    </xf>
    <xf numFmtId="49" fontId="19" fillId="0" borderId="45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left" vertical="top" wrapText="1"/>
    </xf>
    <xf numFmtId="0" fontId="19" fillId="0" borderId="63" xfId="0" applyFont="1" applyBorder="1" applyAlignment="1">
      <alignment horizontal="left" vertical="top" wrapText="1"/>
    </xf>
    <xf numFmtId="0" fontId="19" fillId="0" borderId="64" xfId="0" applyFont="1" applyBorder="1" applyAlignment="1">
      <alignment horizontal="left" vertical="top" wrapText="1"/>
    </xf>
    <xf numFmtId="0" fontId="19" fillId="0" borderId="65" xfId="0" applyFont="1" applyBorder="1" applyAlignment="1">
      <alignment horizontal="left" vertical="top" wrapText="1"/>
    </xf>
    <xf numFmtId="0" fontId="19" fillId="0" borderId="61" xfId="0" applyFont="1" applyBorder="1" applyAlignment="1">
      <alignment horizontal="left" vertical="top" wrapText="1"/>
    </xf>
    <xf numFmtId="0" fontId="19" fillId="0" borderId="66" xfId="0" applyFont="1" applyBorder="1" applyAlignment="1">
      <alignment horizontal="left" vertical="top" wrapText="1"/>
    </xf>
    <xf numFmtId="164" fontId="0" fillId="35" borderId="67" xfId="45" applyFill="1" applyBorder="1" applyAlignment="1" applyProtection="1">
      <alignment horizontal="center"/>
      <protection/>
    </xf>
    <xf numFmtId="164" fontId="0" fillId="35" borderId="35" xfId="45" applyFill="1" applyBorder="1" applyAlignment="1" applyProtection="1">
      <alignment horizontal="center"/>
      <protection/>
    </xf>
    <xf numFmtId="49" fontId="19" fillId="0" borderId="65" xfId="0" applyNumberFormat="1" applyFont="1" applyBorder="1" applyAlignment="1">
      <alignment horizontal="left" vertical="center" wrapText="1"/>
    </xf>
    <xf numFmtId="49" fontId="19" fillId="0" borderId="61" xfId="0" applyNumberFormat="1" applyFont="1" applyBorder="1" applyAlignment="1">
      <alignment horizontal="left" vertical="center" wrapText="1"/>
    </xf>
    <xf numFmtId="49" fontId="19" fillId="0" borderId="68" xfId="0" applyNumberFormat="1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164" fontId="25" fillId="35" borderId="44" xfId="45" applyFont="1" applyFill="1" applyBorder="1" applyAlignment="1" applyProtection="1">
      <alignment horizontal="center"/>
      <protection/>
    </xf>
    <xf numFmtId="164" fontId="25" fillId="35" borderId="45" xfId="45" applyFont="1" applyFill="1" applyBorder="1" applyAlignment="1" applyProtection="1">
      <alignment horizontal="center"/>
      <protection/>
    </xf>
    <xf numFmtId="0" fontId="24" fillId="33" borderId="69" xfId="0" applyFont="1" applyFill="1" applyBorder="1" applyAlignment="1" applyProtection="1">
      <alignment horizontal="right"/>
      <protection locked="0"/>
    </xf>
    <xf numFmtId="0" fontId="24" fillId="33" borderId="70" xfId="0" applyFont="1" applyFill="1" applyBorder="1" applyAlignment="1" applyProtection="1">
      <alignment horizontal="right"/>
      <protection locked="0"/>
    </xf>
    <xf numFmtId="0" fontId="24" fillId="33" borderId="71" xfId="0" applyFont="1" applyFill="1" applyBorder="1" applyAlignment="1" applyProtection="1">
      <alignment horizontal="right"/>
      <protection locked="0"/>
    </xf>
    <xf numFmtId="49" fontId="20" fillId="0" borderId="45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9" fontId="19" fillId="0" borderId="62" xfId="0" applyNumberFormat="1" applyFont="1" applyBorder="1" applyAlignment="1">
      <alignment horizontal="left" vertical="center" wrapText="1"/>
    </xf>
    <xf numFmtId="49" fontId="19" fillId="0" borderId="63" xfId="0" applyNumberFormat="1" applyFont="1" applyBorder="1" applyAlignment="1">
      <alignment horizontal="left" vertical="center" wrapText="1"/>
    </xf>
    <xf numFmtId="49" fontId="19" fillId="0" borderId="72" xfId="0" applyNumberFormat="1" applyFont="1" applyBorder="1" applyAlignment="1">
      <alignment horizontal="left" vertical="center" wrapText="1"/>
    </xf>
    <xf numFmtId="44" fontId="25" fillId="34" borderId="44" xfId="64" applyFont="1" applyFill="1" applyBorder="1" applyAlignment="1" applyProtection="1">
      <alignment horizontal="center"/>
      <protection locked="0"/>
    </xf>
    <xf numFmtId="44" fontId="25" fillId="34" borderId="45" xfId="64" applyFont="1" applyFill="1" applyBorder="1" applyAlignment="1" applyProtection="1">
      <alignment horizontal="center"/>
      <protection locked="0"/>
    </xf>
    <xf numFmtId="44" fontId="29" fillId="35" borderId="58" xfId="44" applyFont="1" applyFill="1" applyBorder="1" applyAlignment="1" applyProtection="1">
      <alignment horizontal="center"/>
      <protection locked="0"/>
    </xf>
    <xf numFmtId="164" fontId="25" fillId="35" borderId="11" xfId="45" applyFont="1" applyFill="1" applyBorder="1" applyAlignment="1" applyProtection="1">
      <alignment horizontal="center"/>
      <protection/>
    </xf>
    <xf numFmtId="44" fontId="29" fillId="35" borderId="61" xfId="44" applyFont="1" applyFill="1" applyBorder="1" applyAlignment="1" applyProtection="1">
      <alignment horizontal="center"/>
      <protection/>
    </xf>
    <xf numFmtId="0" fontId="20" fillId="0" borderId="44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left" vertical="center" wrapText="1"/>
    </xf>
    <xf numFmtId="0" fontId="19" fillId="0" borderId="7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65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left" vertical="center" wrapText="1"/>
    </xf>
    <xf numFmtId="0" fontId="19" fillId="0" borderId="74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44" fontId="29" fillId="35" borderId="43" xfId="44" applyFont="1" applyFill="1" applyBorder="1" applyAlignment="1" applyProtection="1">
      <alignment horizontal="center"/>
      <protection locked="0"/>
    </xf>
    <xf numFmtId="44" fontId="29" fillId="35" borderId="56" xfId="44" applyFont="1" applyFill="1" applyBorder="1" applyAlignment="1" applyProtection="1">
      <alignment horizontal="center"/>
      <protection/>
    </xf>
    <xf numFmtId="44" fontId="25" fillId="37" borderId="44" xfId="64" applyFont="1" applyFill="1" applyBorder="1" applyAlignment="1" applyProtection="1">
      <alignment horizontal="center"/>
      <protection locked="0"/>
    </xf>
    <xf numFmtId="44" fontId="25" fillId="37" borderId="45" xfId="64" applyFont="1" applyFill="1" applyBorder="1" applyAlignment="1" applyProtection="1">
      <alignment horizontal="center"/>
      <protection locked="0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44" fontId="25" fillId="37" borderId="11" xfId="64" applyFont="1" applyFill="1" applyBorder="1" applyAlignment="1" applyProtection="1">
      <alignment horizontal="center"/>
      <protection locked="0"/>
    </xf>
    <xf numFmtId="0" fontId="19" fillId="0" borderId="72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68" xfId="0" applyFont="1" applyBorder="1" applyAlignment="1">
      <alignment horizontal="left" vertical="top" wrapText="1"/>
    </xf>
    <xf numFmtId="0" fontId="19" fillId="0" borderId="74" xfId="0" applyFont="1" applyBorder="1" applyAlignment="1">
      <alignment horizontal="left" vertical="top" wrapText="1"/>
    </xf>
    <xf numFmtId="0" fontId="19" fillId="0" borderId="63" xfId="0" applyFont="1" applyBorder="1" applyAlignment="1">
      <alignment horizontal="left" vertical="top" wrapText="1"/>
    </xf>
    <xf numFmtId="0" fontId="19" fillId="0" borderId="64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60" xfId="0" applyFont="1" applyBorder="1" applyAlignment="1">
      <alignment horizontal="left" vertical="top" wrapText="1"/>
    </xf>
    <xf numFmtId="0" fontId="19" fillId="0" borderId="47" xfId="0" applyFont="1" applyBorder="1" applyAlignment="1">
      <alignment horizontal="left" vertical="top" wrapText="1"/>
    </xf>
    <xf numFmtId="0" fontId="19" fillId="0" borderId="61" xfId="0" applyFont="1" applyBorder="1" applyAlignment="1">
      <alignment horizontal="left" vertical="top" wrapText="1"/>
    </xf>
    <xf numFmtId="0" fontId="19" fillId="0" borderId="66" xfId="0" applyFont="1" applyBorder="1" applyAlignment="1">
      <alignment horizontal="left" vertical="top" wrapText="1"/>
    </xf>
    <xf numFmtId="0" fontId="19" fillId="0" borderId="74" xfId="0" applyFont="1" applyBorder="1" applyAlignment="1">
      <alignment horizontal="left" vertical="center" wrapText="1"/>
    </xf>
    <xf numFmtId="0" fontId="19" fillId="0" borderId="64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5" fillId="34" borderId="46" xfId="0" applyFont="1" applyFill="1" applyBorder="1" applyAlignment="1" applyProtection="1">
      <alignment horizontal="left"/>
      <protection locked="0"/>
    </xf>
    <xf numFmtId="0" fontId="25" fillId="34" borderId="11" xfId="0" applyFont="1" applyFill="1" applyBorder="1" applyAlignment="1" applyProtection="1">
      <alignment horizontal="left"/>
      <protection locked="0"/>
    </xf>
    <xf numFmtId="49" fontId="19" fillId="0" borderId="21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42" xfId="0" applyFont="1" applyFill="1" applyBorder="1" applyAlignment="1" applyProtection="1">
      <alignment horizontal="center"/>
      <protection locked="0"/>
    </xf>
    <xf numFmtId="0" fontId="20" fillId="0" borderId="43" xfId="0" applyFont="1" applyFill="1" applyBorder="1" applyAlignment="1" applyProtection="1">
      <alignment horizontal="center"/>
      <protection locked="0"/>
    </xf>
    <xf numFmtId="0" fontId="20" fillId="0" borderId="37" xfId="0" applyFont="1" applyFill="1" applyBorder="1" applyAlignment="1" applyProtection="1">
      <alignment horizontal="center"/>
      <protection locked="0"/>
    </xf>
    <xf numFmtId="0" fontId="26" fillId="35" borderId="42" xfId="0" applyFont="1" applyFill="1" applyBorder="1" applyAlignment="1" applyProtection="1">
      <alignment horizontal="right"/>
      <protection/>
    </xf>
    <xf numFmtId="0" fontId="26" fillId="35" borderId="43" xfId="0" applyFont="1" applyFill="1" applyBorder="1" applyAlignment="1" applyProtection="1">
      <alignment horizontal="right"/>
      <protection/>
    </xf>
    <xf numFmtId="0" fontId="24" fillId="35" borderId="31" xfId="0" applyFont="1" applyFill="1" applyBorder="1" applyAlignment="1" applyProtection="1">
      <alignment horizontal="left"/>
      <protection locked="0"/>
    </xf>
    <xf numFmtId="0" fontId="24" fillId="35" borderId="0" xfId="0" applyFont="1" applyFill="1" applyBorder="1" applyAlignment="1" applyProtection="1">
      <alignment horizontal="left"/>
      <protection locked="0"/>
    </xf>
    <xf numFmtId="49" fontId="19" fillId="35" borderId="11" xfId="0" applyNumberFormat="1" applyFont="1" applyFill="1" applyBorder="1" applyAlignment="1">
      <alignment vertical="center" wrapText="1"/>
    </xf>
    <xf numFmtId="0" fontId="25" fillId="34" borderId="48" xfId="0" applyFont="1" applyFill="1" applyBorder="1" applyAlignment="1" applyProtection="1">
      <alignment horizontal="left"/>
      <protection locked="0"/>
    </xf>
    <xf numFmtId="0" fontId="25" fillId="34" borderId="56" xfId="0" applyFont="1" applyFill="1" applyBorder="1" applyAlignment="1" applyProtection="1">
      <alignment horizontal="left"/>
      <protection locked="0"/>
    </xf>
    <xf numFmtId="0" fontId="25" fillId="34" borderId="45" xfId="0" applyFont="1" applyFill="1" applyBorder="1" applyAlignment="1" applyProtection="1">
      <alignment horizontal="left"/>
      <protection locked="0"/>
    </xf>
    <xf numFmtId="49" fontId="19" fillId="0" borderId="79" xfId="0" applyNumberFormat="1" applyFont="1" applyBorder="1" applyAlignment="1">
      <alignment vertical="center" wrapText="1"/>
    </xf>
    <xf numFmtId="49" fontId="19" fillId="0" borderId="43" xfId="0" applyNumberFormat="1" applyFont="1" applyBorder="1" applyAlignment="1">
      <alignment vertical="center" wrapText="1"/>
    </xf>
    <xf numFmtId="0" fontId="19" fillId="0" borderId="75" xfId="0" applyFont="1" applyBorder="1" applyAlignment="1">
      <alignment horizontal="left" vertical="center" wrapText="1"/>
    </xf>
    <xf numFmtId="0" fontId="19" fillId="0" borderId="70" xfId="0" applyFont="1" applyBorder="1" applyAlignment="1">
      <alignment horizontal="left" vertical="center" wrapText="1"/>
    </xf>
    <xf numFmtId="0" fontId="19" fillId="0" borderId="7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8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60" xfId="0" applyFont="1" applyBorder="1" applyAlignment="1">
      <alignment vertical="center" wrapText="1"/>
    </xf>
    <xf numFmtId="164" fontId="25" fillId="35" borderId="31" xfId="45" applyFont="1" applyFill="1" applyBorder="1" applyAlignment="1" applyProtection="1">
      <alignment horizontal="right"/>
      <protection/>
    </xf>
    <xf numFmtId="164" fontId="25" fillId="35" borderId="0" xfId="45" applyFont="1" applyFill="1" applyBorder="1" applyAlignment="1" applyProtection="1">
      <alignment horizontal="right"/>
      <protection/>
    </xf>
    <xf numFmtId="0" fontId="19" fillId="0" borderId="74" xfId="0" applyFont="1" applyBorder="1" applyAlignment="1">
      <alignment vertical="center" wrapText="1"/>
    </xf>
    <xf numFmtId="0" fontId="19" fillId="0" borderId="63" xfId="0" applyFont="1" applyBorder="1" applyAlignment="1">
      <alignment vertical="center" wrapText="1"/>
    </xf>
    <xf numFmtId="0" fontId="19" fillId="0" borderId="64" xfId="0" applyFont="1" applyBorder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_Preventivi 2004" xfId="45"/>
    <cellStyle name="Input" xfId="46"/>
    <cellStyle name="Comma" xfId="47"/>
    <cellStyle name="Migliaia (0)_Clientistudio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lientistudio" xfId="65"/>
    <cellStyle name="Currency [0]" xfId="66"/>
  </cellStyles>
  <dxfs count="9">
    <dxf>
      <fill>
        <patternFill>
          <bgColor indexed="9"/>
        </patternFill>
      </fill>
    </dxf>
    <dxf>
      <fill>
        <patternFill>
          <bgColor indexed="27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7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6"/>
  <dimension ref="B3:E2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28125" style="0" customWidth="1"/>
    <col min="2" max="2" width="71.00390625" style="0" customWidth="1"/>
    <col min="3" max="3" width="10.7109375" style="0" customWidth="1"/>
    <col min="6" max="6" width="30.7109375" style="0" customWidth="1"/>
  </cols>
  <sheetData>
    <row r="3" ht="15">
      <c r="B3" s="49" t="s">
        <v>192</v>
      </c>
    </row>
    <row r="4" ht="15">
      <c r="B4" s="49" t="s">
        <v>193</v>
      </c>
    </row>
    <row r="5" ht="15">
      <c r="B5" s="49"/>
    </row>
    <row r="6" ht="15">
      <c r="B6" s="49" t="s">
        <v>28</v>
      </c>
    </row>
    <row r="7" ht="15">
      <c r="B7" s="49"/>
    </row>
    <row r="8" ht="15">
      <c r="B8" s="49" t="s">
        <v>30</v>
      </c>
    </row>
    <row r="9" ht="15">
      <c r="B9" s="49"/>
    </row>
    <row r="10" spans="2:5" ht="15">
      <c r="B10" s="49" t="s">
        <v>25</v>
      </c>
      <c r="C10" s="50" t="s">
        <v>16</v>
      </c>
      <c r="D10" s="4" t="s">
        <v>1</v>
      </c>
      <c r="E10" s="5"/>
    </row>
    <row r="11" ht="15">
      <c r="B11" s="49" t="s">
        <v>26</v>
      </c>
    </row>
    <row r="12" ht="15">
      <c r="B12" s="51" t="s">
        <v>194</v>
      </c>
    </row>
    <row r="13" ht="15">
      <c r="B13" s="49" t="s">
        <v>27</v>
      </c>
    </row>
    <row r="15" ht="15">
      <c r="B15" s="49" t="s">
        <v>23</v>
      </c>
    </row>
    <row r="16" ht="15">
      <c r="B16" s="49" t="s">
        <v>24</v>
      </c>
    </row>
    <row r="18" ht="15">
      <c r="B18" s="49" t="s">
        <v>195</v>
      </c>
    </row>
    <row r="20" ht="15">
      <c r="B20" s="49" t="s">
        <v>29</v>
      </c>
    </row>
  </sheetData>
  <sheetProtection password="CB12" sheet="1" objects="1" scenarios="1" selectLockedCells="1" selectUnlockedCells="1"/>
  <printOptions/>
  <pageMargins left="0.48" right="0.4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8">
    <pageSetUpPr fitToPage="1"/>
  </sheetPr>
  <dimension ref="A1:G3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7.8515625" style="140" customWidth="1"/>
    <col min="2" max="2" width="6.00390625" style="140" customWidth="1"/>
    <col min="3" max="3" width="11.140625" style="140" bestFit="1" customWidth="1"/>
    <col min="4" max="5" width="6.8515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220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221</v>
      </c>
      <c r="B2" s="142"/>
      <c r="C2" s="142"/>
      <c r="D2" s="143"/>
      <c r="E2" s="143"/>
      <c r="F2" s="144"/>
      <c r="G2" s="145"/>
    </row>
    <row r="3" spans="1:7" ht="15">
      <c r="A3" s="146"/>
      <c r="B3" s="142"/>
      <c r="C3" s="142"/>
      <c r="D3" s="143"/>
      <c r="E3" s="143"/>
      <c r="F3" s="144"/>
      <c r="G3" s="145"/>
    </row>
    <row r="4" spans="1:7" ht="18" customHeight="1">
      <c r="A4" s="356" t="s">
        <v>89</v>
      </c>
      <c r="B4" s="357"/>
      <c r="C4" s="358"/>
      <c r="D4" s="336" t="s">
        <v>88</v>
      </c>
      <c r="E4" s="336"/>
      <c r="F4" s="336"/>
      <c r="G4" s="337"/>
    </row>
    <row r="5" spans="1:7" ht="64.5" customHeight="1">
      <c r="A5" s="359"/>
      <c r="B5" s="360"/>
      <c r="C5" s="361"/>
      <c r="D5" s="288" t="s">
        <v>334</v>
      </c>
      <c r="E5" s="289"/>
      <c r="F5" s="289"/>
      <c r="G5" s="351"/>
    </row>
    <row r="6" spans="1:7" ht="30.75" customHeight="1">
      <c r="A6" s="359"/>
      <c r="B6" s="360"/>
      <c r="C6" s="361"/>
      <c r="D6" s="352" t="s">
        <v>325</v>
      </c>
      <c r="E6" s="353"/>
      <c r="F6" s="353"/>
      <c r="G6" s="354"/>
    </row>
    <row r="7" spans="1:7" ht="39.75" customHeight="1">
      <c r="A7" s="362"/>
      <c r="B7" s="363"/>
      <c r="C7" s="364"/>
      <c r="D7" s="291" t="s">
        <v>92</v>
      </c>
      <c r="E7" s="292"/>
      <c r="F7" s="292"/>
      <c r="G7" s="355"/>
    </row>
    <row r="8" spans="1:7" ht="15">
      <c r="A8" s="149" t="s">
        <v>0</v>
      </c>
      <c r="B8" s="150"/>
      <c r="C8" s="151"/>
      <c r="D8" s="150"/>
      <c r="E8" s="150"/>
      <c r="F8" s="152"/>
      <c r="G8" s="153"/>
    </row>
    <row r="9" spans="1:7" ht="12.75">
      <c r="A9" s="154" t="s">
        <v>214</v>
      </c>
      <c r="B9" s="350"/>
      <c r="C9" s="350"/>
      <c r="D9" s="155"/>
      <c r="E9" s="155"/>
      <c r="F9" s="152"/>
      <c r="G9" s="153"/>
    </row>
    <row r="10" spans="1:7" ht="12.75">
      <c r="A10" s="154"/>
      <c r="B10" s="203"/>
      <c r="C10" s="203"/>
      <c r="D10" s="155"/>
      <c r="E10" s="155"/>
      <c r="F10" s="152"/>
      <c r="G10" s="153"/>
    </row>
    <row r="11" spans="1:7" ht="12.75">
      <c r="A11" s="154" t="s">
        <v>222</v>
      </c>
      <c r="B11" s="350"/>
      <c r="C11" s="350"/>
      <c r="D11" s="152"/>
      <c r="E11" s="152"/>
      <c r="F11" s="152"/>
      <c r="G11" s="153"/>
    </row>
    <row r="12" spans="1:7" ht="12.75">
      <c r="A12" s="158"/>
      <c r="B12" s="159"/>
      <c r="C12" s="159"/>
      <c r="D12" s="159"/>
      <c r="E12" s="159"/>
      <c r="F12" s="159"/>
      <c r="G12" s="160"/>
    </row>
    <row r="13" spans="1:7" ht="12.75">
      <c r="A13" s="154" t="s">
        <v>200</v>
      </c>
      <c r="B13" s="350"/>
      <c r="C13" s="350"/>
      <c r="D13" s="159"/>
      <c r="E13" s="159"/>
      <c r="F13" s="159"/>
      <c r="G13" s="160"/>
    </row>
    <row r="14" spans="1:7" ht="12.75">
      <c r="A14" s="158"/>
      <c r="B14" s="159"/>
      <c r="C14" s="159"/>
      <c r="D14" s="159"/>
      <c r="E14" s="159"/>
      <c r="F14" s="159"/>
      <c r="G14" s="160"/>
    </row>
    <row r="15" spans="1:7" ht="12.75">
      <c r="A15" s="195" t="s">
        <v>223</v>
      </c>
      <c r="B15" s="161"/>
      <c r="C15" s="161"/>
      <c r="D15" s="161"/>
      <c r="E15" s="161"/>
      <c r="F15" s="162" t="s">
        <v>5</v>
      </c>
      <c r="G15" s="163" t="s">
        <v>6</v>
      </c>
    </row>
    <row r="16" spans="1:7" ht="12.75">
      <c r="A16" s="197" t="s">
        <v>3</v>
      </c>
      <c r="B16" s="315">
        <v>20000000</v>
      </c>
      <c r="C16" s="315"/>
      <c r="D16" s="204">
        <v>0.0002</v>
      </c>
      <c r="E16" s="204">
        <v>0.0003</v>
      </c>
      <c r="F16" s="165">
        <f>IF(B9&gt;B16,$B$16*D16,B9*D16)</f>
        <v>0</v>
      </c>
      <c r="G16" s="166">
        <f>IF(B9&gt;B16,$B$16*E16,B9*E16)</f>
        <v>0</v>
      </c>
    </row>
    <row r="17" spans="1:7" ht="12.75">
      <c r="A17" s="198" t="s">
        <v>4</v>
      </c>
      <c r="B17" s="315">
        <v>20000000</v>
      </c>
      <c r="C17" s="315"/>
      <c r="D17" s="204">
        <v>5E-05</v>
      </c>
      <c r="E17" s="204">
        <v>0.0001</v>
      </c>
      <c r="F17" s="167">
        <f>IF(B9&lt;=B16,0,IF(AND(B9&gt;B16,B9&lt;B17),(B9-B16)*D17,(B17-B16)*D17))</f>
        <v>0</v>
      </c>
      <c r="G17" s="166">
        <f>IF(B9&lt;=B16,0,IF(AND(B9&gt;B16,B9&lt;B17),(B9-B16)*E17,(B17-B16)*E17))</f>
        <v>0</v>
      </c>
    </row>
    <row r="18" spans="1:7" ht="12.75">
      <c r="A18" s="211"/>
      <c r="B18" s="169"/>
      <c r="C18" s="169"/>
      <c r="D18" s="170"/>
      <c r="E18" s="171"/>
      <c r="F18" s="172"/>
      <c r="G18" s="173"/>
    </row>
    <row r="19" spans="1:7" ht="12.75">
      <c r="A19" s="195" t="s">
        <v>225</v>
      </c>
      <c r="B19" s="301">
        <f>B11</f>
        <v>0</v>
      </c>
      <c r="C19" s="302"/>
      <c r="D19" s="168">
        <v>0.0005</v>
      </c>
      <c r="E19" s="168">
        <v>0.0006</v>
      </c>
      <c r="F19" s="165">
        <f>D19*B11</f>
        <v>0</v>
      </c>
      <c r="G19" s="166">
        <f>E19*B11</f>
        <v>0</v>
      </c>
    </row>
    <row r="20" spans="1:7" ht="12.75">
      <c r="A20" s="195" t="s">
        <v>224</v>
      </c>
      <c r="B20" s="301">
        <f>B13</f>
        <v>0</v>
      </c>
      <c r="C20" s="302"/>
      <c r="D20" s="168">
        <v>0.0002</v>
      </c>
      <c r="E20" s="168">
        <v>0.0003</v>
      </c>
      <c r="F20" s="165">
        <f>D20*B20</f>
        <v>0</v>
      </c>
      <c r="G20" s="166">
        <f>E20*B20</f>
        <v>0</v>
      </c>
    </row>
    <row r="21" spans="1:7" ht="12.75">
      <c r="A21" s="199"/>
      <c r="B21" s="169"/>
      <c r="C21" s="169"/>
      <c r="D21" s="170"/>
      <c r="E21" s="170"/>
      <c r="F21" s="172"/>
      <c r="G21" s="173"/>
    </row>
    <row r="22" spans="1:7" ht="12.75">
      <c r="A22" s="174" t="s">
        <v>172</v>
      </c>
      <c r="B22" s="169"/>
      <c r="C22" s="169"/>
      <c r="D22" s="170"/>
      <c r="E22" s="171"/>
      <c r="F22" s="172"/>
      <c r="G22" s="173"/>
    </row>
    <row r="23" spans="1:7" ht="12.75">
      <c r="A23" s="175" t="s">
        <v>228</v>
      </c>
      <c r="B23" s="161"/>
      <c r="C23" s="161"/>
      <c r="D23" s="161"/>
      <c r="E23" s="161"/>
      <c r="F23" s="179">
        <f>SUM(F16:F19)+F20</f>
        <v>0</v>
      </c>
      <c r="G23" s="200">
        <f>SUM(G16:G19)+G20</f>
        <v>0</v>
      </c>
    </row>
    <row r="24" spans="1:7" ht="12.75">
      <c r="A24" s="177" t="s">
        <v>183</v>
      </c>
      <c r="B24" s="161"/>
      <c r="C24" s="161"/>
      <c r="D24" s="161"/>
      <c r="E24" s="161"/>
      <c r="F24" s="161"/>
      <c r="G24" s="176"/>
    </row>
    <row r="25" spans="1:7" ht="12.75">
      <c r="A25" s="201" t="s">
        <v>218</v>
      </c>
      <c r="B25" s="316">
        <f>B9</f>
        <v>0</v>
      </c>
      <c r="C25" s="316"/>
      <c r="D25" s="178"/>
      <c r="E25" s="178"/>
      <c r="F25" s="161"/>
      <c r="G25" s="176"/>
    </row>
    <row r="26" spans="1:7" ht="12.75">
      <c r="A26" s="206" t="s">
        <v>226</v>
      </c>
      <c r="B26" s="341">
        <f>B11</f>
        <v>0</v>
      </c>
      <c r="C26" s="341"/>
      <c r="D26" s="178"/>
      <c r="E26" s="178"/>
      <c r="F26" s="209"/>
      <c r="G26" s="210"/>
    </row>
    <row r="27" spans="1:7" ht="13.5" thickBot="1">
      <c r="A27" s="180" t="s">
        <v>227</v>
      </c>
      <c r="B27" s="314">
        <f>B13</f>
        <v>0</v>
      </c>
      <c r="C27" s="314"/>
      <c r="D27" s="181"/>
      <c r="E27" s="181"/>
      <c r="F27" s="182"/>
      <c r="G27" s="183"/>
    </row>
    <row r="28" spans="1:7" ht="12.75">
      <c r="A28" s="184"/>
      <c r="B28" s="185"/>
      <c r="C28" s="186"/>
      <c r="D28" s="187"/>
      <c r="E28" s="187"/>
      <c r="F28" s="188"/>
      <c r="G28" s="189"/>
    </row>
    <row r="29" spans="1:7" ht="12.75">
      <c r="A29" s="190"/>
      <c r="B29" s="185"/>
      <c r="C29" s="191"/>
      <c r="D29" s="192"/>
      <c r="E29" s="192"/>
      <c r="F29" s="193"/>
      <c r="G29" s="193"/>
    </row>
    <row r="30" spans="1:7" ht="12.75">
      <c r="A30" s="190"/>
      <c r="B30" s="185"/>
      <c r="C30" s="186"/>
      <c r="D30" s="185"/>
      <c r="E30" s="185"/>
      <c r="F30" s="188"/>
      <c r="G30" s="189"/>
    </row>
    <row r="32" ht="12.75">
      <c r="A32" s="194"/>
    </row>
  </sheetData>
  <sheetProtection/>
  <mergeCells count="16">
    <mergeCell ref="B1:D1"/>
    <mergeCell ref="D4:G4"/>
    <mergeCell ref="B9:C9"/>
    <mergeCell ref="B11:C11"/>
    <mergeCell ref="D5:G5"/>
    <mergeCell ref="D6:G6"/>
    <mergeCell ref="D7:G7"/>
    <mergeCell ref="A4:C7"/>
    <mergeCell ref="B27:C27"/>
    <mergeCell ref="B13:C13"/>
    <mergeCell ref="B20:C20"/>
    <mergeCell ref="B26:C26"/>
    <mergeCell ref="B25:C25"/>
    <mergeCell ref="B16:C16"/>
    <mergeCell ref="B17:C17"/>
    <mergeCell ref="B19:C1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9">
    <pageSetUpPr fitToPage="1"/>
  </sheetPr>
  <dimension ref="A1:G2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2.7109375" style="140" bestFit="1" customWidth="1"/>
    <col min="2" max="2" width="6.00390625" style="140" customWidth="1"/>
    <col min="3" max="3" width="11.140625" style="140" bestFit="1" customWidth="1"/>
    <col min="4" max="5" width="6.00390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229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240</v>
      </c>
      <c r="B2" s="142"/>
      <c r="C2" s="142"/>
      <c r="D2" s="143"/>
      <c r="E2" s="143"/>
      <c r="F2" s="144"/>
      <c r="G2" s="145"/>
    </row>
    <row r="3" spans="1:7" ht="15">
      <c r="A3" s="257"/>
      <c r="B3" s="142"/>
      <c r="C3" s="142"/>
      <c r="D3" s="143"/>
      <c r="E3" s="143"/>
      <c r="F3" s="144"/>
      <c r="G3" s="145"/>
    </row>
    <row r="4" spans="1:7" ht="12" customHeight="1">
      <c r="A4" s="365" t="s">
        <v>95</v>
      </c>
      <c r="B4" s="321"/>
      <c r="C4" s="366"/>
      <c r="D4" s="335" t="s">
        <v>230</v>
      </c>
      <c r="E4" s="336"/>
      <c r="F4" s="336"/>
      <c r="G4" s="337"/>
    </row>
    <row r="5" spans="1:7" ht="87" customHeight="1">
      <c r="A5" s="367"/>
      <c r="B5" s="324"/>
      <c r="C5" s="368"/>
      <c r="D5" s="320" t="str">
        <f>"- sul capitale sottoscritto: fino ad euro 1.000.000 dallo 0,75% al 1,50% per il di più oltre (fino a?) euro 15.000.000 dallo 0,50% allo 0,75% oltre euro 15.000.000 dallo 0,25% allo 0,50%"</f>
        <v>- sul capitale sottoscritto: fino ad euro 1.000.000 dallo 0,75% al 1,50% per il di più oltre (fino a?) euro 15.000.000 dallo 0,50% allo 0,75% oltre euro 15.000.000 dallo 0,25% allo 0,50%</v>
      </c>
      <c r="E5" s="321"/>
      <c r="F5" s="321"/>
      <c r="G5" s="322"/>
    </row>
    <row r="6" spans="1:7" ht="15.75" customHeight="1">
      <c r="A6" s="369"/>
      <c r="B6" s="327"/>
      <c r="C6" s="370"/>
      <c r="D6" s="326"/>
      <c r="E6" s="327"/>
      <c r="F6" s="327"/>
      <c r="G6" s="328"/>
    </row>
    <row r="7" spans="1:7" ht="15">
      <c r="A7" s="147"/>
      <c r="B7" s="148"/>
      <c r="C7" s="148"/>
      <c r="D7" s="148"/>
      <c r="E7" s="148"/>
      <c r="F7" s="148"/>
      <c r="G7" s="196"/>
    </row>
    <row r="8" spans="1:7" ht="15">
      <c r="A8" s="149" t="s">
        <v>0</v>
      </c>
      <c r="B8" s="150"/>
      <c r="C8" s="151"/>
      <c r="D8" s="150"/>
      <c r="E8" s="150"/>
      <c r="F8" s="152"/>
      <c r="G8" s="153"/>
    </row>
    <row r="9" spans="1:7" ht="12.75">
      <c r="A9" s="154" t="s">
        <v>231</v>
      </c>
      <c r="B9" s="342"/>
      <c r="C9" s="343"/>
      <c r="D9" s="155"/>
      <c r="E9" s="155"/>
      <c r="F9" s="152"/>
      <c r="G9" s="153"/>
    </row>
    <row r="10" spans="1:7" ht="12.75">
      <c r="A10" s="158"/>
      <c r="B10" s="159"/>
      <c r="C10" s="159"/>
      <c r="D10" s="159"/>
      <c r="E10" s="159"/>
      <c r="F10" s="159"/>
      <c r="G10" s="160"/>
    </row>
    <row r="11" spans="1:7" ht="12.75">
      <c r="A11" s="195" t="s">
        <v>180</v>
      </c>
      <c r="B11" s="161"/>
      <c r="C11" s="161"/>
      <c r="D11" s="161"/>
      <c r="E11" s="161"/>
      <c r="F11" s="162" t="s">
        <v>5</v>
      </c>
      <c r="G11" s="163" t="s">
        <v>6</v>
      </c>
    </row>
    <row r="12" spans="1:7" ht="12.75">
      <c r="A12" s="197" t="s">
        <v>3</v>
      </c>
      <c r="B12" s="315">
        <v>1000000</v>
      </c>
      <c r="C12" s="315"/>
      <c r="D12" s="168">
        <v>0.0075</v>
      </c>
      <c r="E12" s="168">
        <v>0.015</v>
      </c>
      <c r="F12" s="165">
        <f>IF(B9&gt;B12,$B$12*D12,B9*D12)</f>
        <v>0</v>
      </c>
      <c r="G12" s="166">
        <f>IF(B9&gt;B12,$B$12*E12,B9*E12)</f>
        <v>0</v>
      </c>
    </row>
    <row r="13" spans="1:7" ht="12.75">
      <c r="A13" s="198" t="s">
        <v>4</v>
      </c>
      <c r="B13" s="315">
        <v>15000000</v>
      </c>
      <c r="C13" s="315"/>
      <c r="D13" s="168">
        <v>0.005</v>
      </c>
      <c r="E13" s="168">
        <v>0.0075</v>
      </c>
      <c r="F13" s="167">
        <f>IF(B9&lt;=B12,0,IF(AND(B9&gt;B12,B9&lt;B13),(B9-B12)*D13,(B13-B12)*D13))</f>
        <v>0</v>
      </c>
      <c r="G13" s="166">
        <f>IF(B9&lt;=B12,0,IF(AND(B9&gt;B12,B9&lt;B13),(B9-B12)*E13,(B13-B12)*E13))</f>
        <v>0</v>
      </c>
    </row>
    <row r="14" spans="1:7" ht="12.75">
      <c r="A14" s="198" t="s">
        <v>185</v>
      </c>
      <c r="B14" s="315">
        <v>15000000</v>
      </c>
      <c r="C14" s="315"/>
      <c r="D14" s="168">
        <v>0.0025</v>
      </c>
      <c r="E14" s="168">
        <v>0.005</v>
      </c>
      <c r="F14" s="165">
        <f>IF(B9&gt;B14,(B9-B14)*D14,0)</f>
        <v>0</v>
      </c>
      <c r="G14" s="166">
        <f>IF(B9&gt;B14,(B9-B14)*E14,0)</f>
        <v>0</v>
      </c>
    </row>
    <row r="15" spans="1:7" ht="12.75">
      <c r="A15" s="174" t="s">
        <v>172</v>
      </c>
      <c r="B15" s="169"/>
      <c r="C15" s="169"/>
      <c r="D15" s="170"/>
      <c r="E15" s="171"/>
      <c r="F15" s="172"/>
      <c r="G15" s="173"/>
    </row>
    <row r="16" spans="1:7" ht="12.75">
      <c r="A16" s="175" t="s">
        <v>232</v>
      </c>
      <c r="B16" s="161"/>
      <c r="C16" s="161"/>
      <c r="D16" s="161"/>
      <c r="E16" s="161"/>
      <c r="F16" s="161"/>
      <c r="G16" s="176"/>
    </row>
    <row r="17" spans="1:7" ht="12.75">
      <c r="A17" s="177" t="s">
        <v>183</v>
      </c>
      <c r="B17" s="161"/>
      <c r="C17" s="161"/>
      <c r="D17" s="161"/>
      <c r="E17" s="161"/>
      <c r="F17" s="161"/>
      <c r="G17" s="176"/>
    </row>
    <row r="18" spans="1:7" ht="12.75">
      <c r="A18" s="201" t="s">
        <v>233</v>
      </c>
      <c r="B18" s="316">
        <f>B9</f>
        <v>0</v>
      </c>
      <c r="C18" s="316"/>
      <c r="D18" s="178"/>
      <c r="E18" s="178"/>
      <c r="F18" s="179">
        <f>SUM(F12:F14)</f>
        <v>0</v>
      </c>
      <c r="G18" s="200">
        <f>SUM(G12:G14)</f>
        <v>0</v>
      </c>
    </row>
    <row r="19" spans="1:7" ht="13.5" thickBot="1">
      <c r="A19" s="180"/>
      <c r="B19" s="314"/>
      <c r="C19" s="314"/>
      <c r="D19" s="181"/>
      <c r="E19" s="181"/>
      <c r="F19" s="182"/>
      <c r="G19" s="183"/>
    </row>
    <row r="20" spans="1:7" ht="12.75">
      <c r="A20" s="184"/>
      <c r="B20" s="185"/>
      <c r="C20" s="186"/>
      <c r="D20" s="187"/>
      <c r="E20" s="187"/>
      <c r="F20" s="188"/>
      <c r="G20" s="189"/>
    </row>
    <row r="21" spans="1:7" ht="12.75">
      <c r="A21" s="190"/>
      <c r="B21" s="185"/>
      <c r="C21" s="191"/>
      <c r="D21" s="192"/>
      <c r="E21" s="192"/>
      <c r="F21" s="193"/>
      <c r="G21" s="193"/>
    </row>
    <row r="22" spans="1:7" ht="12.75">
      <c r="A22" s="190"/>
      <c r="B22" s="185"/>
      <c r="C22" s="186"/>
      <c r="D22" s="185"/>
      <c r="E22" s="185"/>
      <c r="F22" s="188"/>
      <c r="G22" s="189"/>
    </row>
    <row r="24" ht="12.75">
      <c r="A24" s="194"/>
    </row>
  </sheetData>
  <sheetProtection/>
  <mergeCells count="10">
    <mergeCell ref="B9:C9"/>
    <mergeCell ref="B1:D1"/>
    <mergeCell ref="A4:C6"/>
    <mergeCell ref="D4:G4"/>
    <mergeCell ref="D5:G6"/>
    <mergeCell ref="B19:C19"/>
    <mergeCell ref="B12:C12"/>
    <mergeCell ref="B13:C13"/>
    <mergeCell ref="B14:C14"/>
    <mergeCell ref="B18:C1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G2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3.421875" style="140" customWidth="1"/>
    <col min="2" max="2" width="6.00390625" style="140" customWidth="1"/>
    <col min="3" max="3" width="11.140625" style="140" bestFit="1" customWidth="1"/>
    <col min="4" max="5" width="6.00390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234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235</v>
      </c>
      <c r="B2" s="142"/>
      <c r="C2" s="142"/>
      <c r="D2" s="143"/>
      <c r="E2" s="143"/>
      <c r="F2" s="144"/>
      <c r="G2" s="145"/>
    </row>
    <row r="3" spans="1:7" ht="15">
      <c r="A3" s="257"/>
      <c r="B3" s="142"/>
      <c r="C3" s="142"/>
      <c r="D3" s="143"/>
      <c r="E3" s="143"/>
      <c r="F3" s="144"/>
      <c r="G3" s="145"/>
    </row>
    <row r="4" spans="1:7" ht="21" customHeight="1">
      <c r="A4" s="365" t="s">
        <v>236</v>
      </c>
      <c r="B4" s="321"/>
      <c r="C4" s="366"/>
      <c r="D4" s="336" t="s">
        <v>237</v>
      </c>
      <c r="E4" s="336"/>
      <c r="F4" s="336"/>
      <c r="G4" s="337"/>
    </row>
    <row r="5" spans="1:7" ht="52.5" customHeight="1">
      <c r="A5" s="367"/>
      <c r="B5" s="324"/>
      <c r="C5" s="368"/>
      <c r="D5" s="320" t="s">
        <v>99</v>
      </c>
      <c r="E5" s="321"/>
      <c r="F5" s="321"/>
      <c r="G5" s="322"/>
    </row>
    <row r="6" spans="1:7" ht="15" customHeight="1">
      <c r="A6" s="367"/>
      <c r="B6" s="324"/>
      <c r="C6" s="368"/>
      <c r="D6" s="323" t="s">
        <v>326</v>
      </c>
      <c r="E6" s="324"/>
      <c r="F6" s="324"/>
      <c r="G6" s="325"/>
    </row>
    <row r="7" spans="1:7" ht="37.5" customHeight="1">
      <c r="A7" s="369"/>
      <c r="B7" s="327"/>
      <c r="C7" s="370"/>
      <c r="D7" s="326" t="s">
        <v>101</v>
      </c>
      <c r="E7" s="327"/>
      <c r="F7" s="327"/>
      <c r="G7" s="328"/>
    </row>
    <row r="8" spans="1:7" ht="15">
      <c r="A8" s="149" t="s">
        <v>0</v>
      </c>
      <c r="B8" s="150"/>
      <c r="C8" s="151"/>
      <c r="D8" s="150"/>
      <c r="E8" s="150"/>
      <c r="F8" s="152"/>
      <c r="G8" s="153"/>
    </row>
    <row r="9" spans="1:7" ht="12.75">
      <c r="A9" s="154" t="s">
        <v>238</v>
      </c>
      <c r="B9" s="342"/>
      <c r="C9" s="343"/>
      <c r="D9" s="155"/>
      <c r="E9" s="155"/>
      <c r="F9" s="152"/>
      <c r="G9" s="153"/>
    </row>
    <row r="10" spans="1:7" ht="12.75">
      <c r="A10" s="158"/>
      <c r="B10" s="159"/>
      <c r="C10" s="159"/>
      <c r="D10" s="159"/>
      <c r="E10" s="159"/>
      <c r="F10" s="159"/>
      <c r="G10" s="160"/>
    </row>
    <row r="11" spans="1:7" ht="12.75">
      <c r="A11" s="195" t="s">
        <v>180</v>
      </c>
      <c r="B11" s="161"/>
      <c r="C11" s="161"/>
      <c r="D11" s="161"/>
      <c r="E11" s="161"/>
      <c r="F11" s="162" t="s">
        <v>5</v>
      </c>
      <c r="G11" s="163" t="s">
        <v>6</v>
      </c>
    </row>
    <row r="12" spans="1:7" ht="12.75">
      <c r="A12" s="197" t="s">
        <v>3</v>
      </c>
      <c r="B12" s="315">
        <v>4000000</v>
      </c>
      <c r="C12" s="315"/>
      <c r="D12" s="168">
        <v>0.01</v>
      </c>
      <c r="E12" s="168">
        <v>0.015</v>
      </c>
      <c r="F12" s="165">
        <f>IF(B9&gt;B12,$B$12*D12,B9*D12)</f>
        <v>0</v>
      </c>
      <c r="G12" s="166">
        <f>IF(B9&gt;B12,$B$12*E12,B9*E12)</f>
        <v>0</v>
      </c>
    </row>
    <row r="13" spans="1:7" ht="12.75">
      <c r="A13" s="198" t="s">
        <v>185</v>
      </c>
      <c r="B13" s="315">
        <v>4000000</v>
      </c>
      <c r="C13" s="315"/>
      <c r="D13" s="168">
        <v>0.005</v>
      </c>
      <c r="E13" s="168">
        <v>0.01</v>
      </c>
      <c r="F13" s="167">
        <f>IF(B9&lt;=B12,0,(B9-B12)*D13)</f>
        <v>0</v>
      </c>
      <c r="G13" s="166">
        <f>IF(B9&lt;=B12,0,(B9-B12)*E13)</f>
        <v>0</v>
      </c>
    </row>
    <row r="14" spans="1:7" ht="12.75">
      <c r="A14" s="174" t="s">
        <v>172</v>
      </c>
      <c r="B14" s="169"/>
      <c r="C14" s="169"/>
      <c r="D14" s="170"/>
      <c r="E14" s="171"/>
      <c r="F14" s="172"/>
      <c r="G14" s="173"/>
    </row>
    <row r="15" spans="1:7" ht="12.75">
      <c r="A15" s="175" t="s">
        <v>338</v>
      </c>
      <c r="B15" s="161"/>
      <c r="C15" s="161"/>
      <c r="D15" s="161"/>
      <c r="E15" s="161"/>
      <c r="F15" s="161"/>
      <c r="G15" s="176"/>
    </row>
    <row r="16" spans="1:7" ht="12.75">
      <c r="A16" s="177" t="s">
        <v>183</v>
      </c>
      <c r="B16" s="161"/>
      <c r="C16" s="161"/>
      <c r="D16" s="161"/>
      <c r="E16" s="161"/>
      <c r="F16" s="161"/>
      <c r="G16" s="176"/>
    </row>
    <row r="17" spans="1:7" ht="12.75">
      <c r="A17" s="201" t="s">
        <v>239</v>
      </c>
      <c r="B17" s="316">
        <f>B9</f>
        <v>0</v>
      </c>
      <c r="C17" s="316"/>
      <c r="D17" s="178"/>
      <c r="E17" s="178"/>
      <c r="F17" s="179">
        <f>SUM(F12:F13)</f>
        <v>0</v>
      </c>
      <c r="G17" s="200">
        <f>SUM(G12:G13)</f>
        <v>0</v>
      </c>
    </row>
    <row r="18" spans="1:7" ht="13.5" thickBot="1">
      <c r="A18" s="180"/>
      <c r="B18" s="314"/>
      <c r="C18" s="314"/>
      <c r="D18" s="181"/>
      <c r="E18" s="181"/>
      <c r="F18" s="182"/>
      <c r="G18" s="183"/>
    </row>
    <row r="19" spans="1:7" ht="12.75">
      <c r="A19" s="184"/>
      <c r="B19" s="185"/>
      <c r="C19" s="186"/>
      <c r="D19" s="187"/>
      <c r="E19" s="187"/>
      <c r="F19" s="188"/>
      <c r="G19" s="189"/>
    </row>
    <row r="20" spans="1:7" ht="12.75">
      <c r="A20" s="190"/>
      <c r="B20" s="185"/>
      <c r="C20" s="191"/>
      <c r="D20" s="192"/>
      <c r="E20" s="192"/>
      <c r="F20" s="193"/>
      <c r="G20" s="193"/>
    </row>
    <row r="21" spans="1:7" ht="12.75">
      <c r="A21" s="190"/>
      <c r="B21" s="185"/>
      <c r="C21" s="186"/>
      <c r="D21" s="185"/>
      <c r="E21" s="185"/>
      <c r="F21" s="188"/>
      <c r="G21" s="189"/>
    </row>
    <row r="23" ht="12.75">
      <c r="A23" s="194"/>
    </row>
  </sheetData>
  <sheetProtection/>
  <mergeCells count="11">
    <mergeCell ref="B13:C13"/>
    <mergeCell ref="B1:D1"/>
    <mergeCell ref="D4:G4"/>
    <mergeCell ref="D5:G5"/>
    <mergeCell ref="B9:C9"/>
    <mergeCell ref="B17:C17"/>
    <mergeCell ref="B18:C18"/>
    <mergeCell ref="D6:G6"/>
    <mergeCell ref="D7:G7"/>
    <mergeCell ref="A4:C7"/>
    <mergeCell ref="B12:C1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G2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2.7109375" style="140" bestFit="1" customWidth="1"/>
    <col min="2" max="2" width="6.00390625" style="140" customWidth="1"/>
    <col min="3" max="3" width="11.140625" style="140" bestFit="1" customWidth="1"/>
    <col min="4" max="5" width="6.00390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241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259</v>
      </c>
      <c r="B2" s="142"/>
      <c r="C2" s="142"/>
      <c r="D2" s="143"/>
      <c r="E2" s="143"/>
      <c r="F2" s="144"/>
      <c r="G2" s="145"/>
    </row>
    <row r="3" spans="1:7" ht="15">
      <c r="A3" s="146"/>
      <c r="B3" s="142"/>
      <c r="C3" s="142"/>
      <c r="D3" s="143"/>
      <c r="E3" s="143"/>
      <c r="F3" s="144"/>
      <c r="G3" s="145"/>
    </row>
    <row r="4" spans="1:7" ht="18.75" customHeight="1">
      <c r="A4" s="365" t="s">
        <v>104</v>
      </c>
      <c r="B4" s="321"/>
      <c r="C4" s="366"/>
      <c r="D4" s="336" t="s">
        <v>244</v>
      </c>
      <c r="E4" s="336"/>
      <c r="F4" s="336"/>
      <c r="G4" s="337"/>
    </row>
    <row r="5" spans="1:7" ht="52.5" customHeight="1">
      <c r="A5" s="367"/>
      <c r="B5" s="324"/>
      <c r="C5" s="368"/>
      <c r="D5" s="344" t="str">
        <f>"- sul corrispettivo pattuito: fino a euro 2.000.000 dallo 0,75% al 2% oltre euro 2.000.000 dallo 0,50% allo 0,75%"</f>
        <v>- sul corrispettivo pattuito: fino a euro 2.000.000 dallo 0,75% al 2% oltre euro 2.000.000 dallo 0,50% allo 0,75%</v>
      </c>
      <c r="E5" s="345"/>
      <c r="F5" s="345"/>
      <c r="G5" s="346"/>
    </row>
    <row r="6" spans="1:7" ht="15" customHeight="1">
      <c r="A6" s="367"/>
      <c r="B6" s="324"/>
      <c r="C6" s="368"/>
      <c r="D6" s="371"/>
      <c r="E6" s="372"/>
      <c r="F6" s="372"/>
      <c r="G6" s="373"/>
    </row>
    <row r="7" spans="1:7" ht="41.25" customHeight="1">
      <c r="A7" s="369"/>
      <c r="B7" s="327"/>
      <c r="C7" s="370"/>
      <c r="D7" s="347"/>
      <c r="E7" s="348"/>
      <c r="F7" s="348"/>
      <c r="G7" s="349"/>
    </row>
    <row r="8" spans="1:7" ht="15">
      <c r="A8" s="149" t="s">
        <v>0</v>
      </c>
      <c r="B8" s="150"/>
      <c r="C8" s="151"/>
      <c r="D8" s="150"/>
      <c r="E8" s="150"/>
      <c r="F8" s="152"/>
      <c r="G8" s="153"/>
    </row>
    <row r="9" spans="1:7" ht="12.75">
      <c r="A9" s="154" t="s">
        <v>242</v>
      </c>
      <c r="B9" s="342"/>
      <c r="C9" s="343"/>
      <c r="D9" s="155"/>
      <c r="E9" s="155"/>
      <c r="F9" s="152"/>
      <c r="G9" s="153"/>
    </row>
    <row r="10" spans="1:7" ht="12.75">
      <c r="A10" s="158"/>
      <c r="B10" s="159"/>
      <c r="C10" s="159"/>
      <c r="D10" s="159"/>
      <c r="E10" s="159"/>
      <c r="F10" s="159"/>
      <c r="G10" s="160"/>
    </row>
    <row r="11" spans="1:7" ht="12.75">
      <c r="A11" s="195" t="s">
        <v>180</v>
      </c>
      <c r="B11" s="161"/>
      <c r="C11" s="161"/>
      <c r="D11" s="161"/>
      <c r="E11" s="161"/>
      <c r="F11" s="162" t="s">
        <v>5</v>
      </c>
      <c r="G11" s="163" t="s">
        <v>6</v>
      </c>
    </row>
    <row r="12" spans="1:7" ht="12.75">
      <c r="A12" s="197" t="s">
        <v>3</v>
      </c>
      <c r="B12" s="315">
        <v>2000000</v>
      </c>
      <c r="C12" s="315"/>
      <c r="D12" s="168">
        <v>0.0075</v>
      </c>
      <c r="E12" s="168">
        <v>0.02</v>
      </c>
      <c r="F12" s="165">
        <f>IF(B9&gt;B12,$B$12*D12,B9*D12)</f>
        <v>0</v>
      </c>
      <c r="G12" s="166">
        <f>IF(B9&gt;B12,$B$12*E12,B9*E12)</f>
        <v>0</v>
      </c>
    </row>
    <row r="13" spans="1:7" ht="12.75">
      <c r="A13" s="198" t="s">
        <v>185</v>
      </c>
      <c r="B13" s="315">
        <v>2000000</v>
      </c>
      <c r="C13" s="315"/>
      <c r="D13" s="168">
        <v>0.005</v>
      </c>
      <c r="E13" s="168">
        <v>0.0075</v>
      </c>
      <c r="F13" s="167">
        <f>IF(B9&lt;=B12,0,(B9-B12)*D13)</f>
        <v>0</v>
      </c>
      <c r="G13" s="166">
        <f>IF(B9&lt;=B12,0,(B9-B12)*E13)</f>
        <v>0</v>
      </c>
    </row>
    <row r="14" spans="1:7" ht="12.75">
      <c r="A14" s="174" t="s">
        <v>172</v>
      </c>
      <c r="B14" s="169"/>
      <c r="C14" s="169"/>
      <c r="D14" s="170"/>
      <c r="E14" s="171"/>
      <c r="F14" s="172"/>
      <c r="G14" s="173"/>
    </row>
    <row r="15" spans="1:7" ht="12.75">
      <c r="A15" s="175" t="s">
        <v>335</v>
      </c>
      <c r="B15" s="161"/>
      <c r="C15" s="161"/>
      <c r="D15" s="161"/>
      <c r="E15" s="161"/>
      <c r="F15" s="161"/>
      <c r="G15" s="176"/>
    </row>
    <row r="16" spans="1:7" ht="12.75">
      <c r="A16" s="177" t="s">
        <v>183</v>
      </c>
      <c r="B16" s="161"/>
      <c r="C16" s="161"/>
      <c r="D16" s="161"/>
      <c r="E16" s="161"/>
      <c r="F16" s="161"/>
      <c r="G16" s="176"/>
    </row>
    <row r="17" spans="1:7" ht="12.75">
      <c r="A17" s="201" t="s">
        <v>243</v>
      </c>
      <c r="B17" s="316">
        <f>B9</f>
        <v>0</v>
      </c>
      <c r="C17" s="316"/>
      <c r="D17" s="178"/>
      <c r="E17" s="178"/>
      <c r="F17" s="179">
        <f>SUM(F12:F13)</f>
        <v>0</v>
      </c>
      <c r="G17" s="200">
        <f>SUM(G12:G13)</f>
        <v>0</v>
      </c>
    </row>
    <row r="18" spans="1:7" ht="13.5" thickBot="1">
      <c r="A18" s="180"/>
      <c r="B18" s="314"/>
      <c r="C18" s="314"/>
      <c r="D18" s="181"/>
      <c r="E18" s="181"/>
      <c r="F18" s="182"/>
      <c r="G18" s="183"/>
    </row>
    <row r="19" spans="1:7" ht="12.75">
      <c r="A19" s="184"/>
      <c r="B19" s="185"/>
      <c r="C19" s="186"/>
      <c r="D19" s="187"/>
      <c r="E19" s="187"/>
      <c r="F19" s="188"/>
      <c r="G19" s="189"/>
    </row>
    <row r="20" spans="1:7" ht="12.75">
      <c r="A20" s="190"/>
      <c r="B20" s="185"/>
      <c r="C20" s="191"/>
      <c r="D20" s="192"/>
      <c r="E20" s="192"/>
      <c r="F20" s="193"/>
      <c r="G20" s="193"/>
    </row>
    <row r="21" spans="1:7" ht="12.75">
      <c r="A21" s="190"/>
      <c r="B21" s="185"/>
      <c r="C21" s="186"/>
      <c r="D21" s="185"/>
      <c r="E21" s="185"/>
      <c r="F21" s="188"/>
      <c r="G21" s="189"/>
    </row>
    <row r="23" ht="12.75">
      <c r="A23" s="194"/>
    </row>
  </sheetData>
  <sheetProtection/>
  <mergeCells count="9">
    <mergeCell ref="B17:C17"/>
    <mergeCell ref="B18:C18"/>
    <mergeCell ref="D5:G7"/>
    <mergeCell ref="B1:D1"/>
    <mergeCell ref="A4:C7"/>
    <mergeCell ref="D4:G4"/>
    <mergeCell ref="B9:C9"/>
    <mergeCell ref="B12:C12"/>
    <mergeCell ref="B13:C1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32">
    <pageSetUpPr fitToPage="1"/>
  </sheetPr>
  <dimension ref="A1:G2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2.7109375" style="140" bestFit="1" customWidth="1"/>
    <col min="2" max="2" width="6.00390625" style="140" customWidth="1"/>
    <col min="3" max="3" width="11.140625" style="140" bestFit="1" customWidth="1"/>
    <col min="4" max="5" width="6.00390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245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246</v>
      </c>
      <c r="B2" s="142"/>
      <c r="C2" s="142"/>
      <c r="D2" s="143"/>
      <c r="E2" s="143"/>
      <c r="F2" s="144"/>
      <c r="G2" s="145"/>
    </row>
    <row r="3" spans="1:7" ht="15">
      <c r="A3" s="146"/>
      <c r="B3" s="142"/>
      <c r="C3" s="142"/>
      <c r="D3" s="143"/>
      <c r="E3" s="143"/>
      <c r="F3" s="144"/>
      <c r="G3" s="145"/>
    </row>
    <row r="4" spans="1:7" ht="21" customHeight="1">
      <c r="A4" s="365" t="s">
        <v>107</v>
      </c>
      <c r="B4" s="321"/>
      <c r="C4" s="366"/>
      <c r="D4" s="336" t="s">
        <v>247</v>
      </c>
      <c r="E4" s="336"/>
      <c r="F4" s="336"/>
      <c r="G4" s="337"/>
    </row>
    <row r="5" spans="1:7" ht="52.5" customHeight="1">
      <c r="A5" s="367"/>
      <c r="B5" s="324"/>
      <c r="C5" s="368"/>
      <c r="D5" s="344" t="s">
        <v>109</v>
      </c>
      <c r="E5" s="345"/>
      <c r="F5" s="345"/>
      <c r="G5" s="346"/>
    </row>
    <row r="6" spans="1:7" ht="15" customHeight="1">
      <c r="A6" s="367"/>
      <c r="B6" s="324"/>
      <c r="C6" s="368"/>
      <c r="D6" s="371" t="s">
        <v>110</v>
      </c>
      <c r="E6" s="372"/>
      <c r="F6" s="372"/>
      <c r="G6" s="373"/>
    </row>
    <row r="7" spans="1:7" ht="30" customHeight="1">
      <c r="A7" s="369"/>
      <c r="B7" s="327"/>
      <c r="C7" s="370"/>
      <c r="D7" s="347"/>
      <c r="E7" s="348"/>
      <c r="F7" s="348"/>
      <c r="G7" s="349"/>
    </row>
    <row r="8" spans="1:7" ht="15">
      <c r="A8" s="149" t="s">
        <v>0</v>
      </c>
      <c r="B8" s="150"/>
      <c r="C8" s="151"/>
      <c r="D8" s="150"/>
      <c r="E8" s="150"/>
      <c r="F8" s="152"/>
      <c r="G8" s="153"/>
    </row>
    <row r="9" spans="1:7" ht="12.75">
      <c r="A9" s="154" t="s">
        <v>248</v>
      </c>
      <c r="B9" s="342"/>
      <c r="C9" s="343"/>
      <c r="D9" s="155"/>
      <c r="E9" s="155"/>
      <c r="F9" s="152"/>
      <c r="G9" s="153"/>
    </row>
    <row r="10" spans="1:7" ht="12.75">
      <c r="A10" s="158"/>
      <c r="B10" s="159"/>
      <c r="C10" s="159"/>
      <c r="D10" s="159"/>
      <c r="E10" s="159"/>
      <c r="F10" s="159"/>
      <c r="G10" s="160"/>
    </row>
    <row r="11" spans="1:7" ht="12.75">
      <c r="A11" s="195" t="s">
        <v>180</v>
      </c>
      <c r="B11" s="161"/>
      <c r="C11" s="161"/>
      <c r="D11" s="161"/>
      <c r="E11" s="161"/>
      <c r="F11" s="162" t="s">
        <v>5</v>
      </c>
      <c r="G11" s="163" t="s">
        <v>6</v>
      </c>
    </row>
    <row r="12" spans="1:7" ht="12.75">
      <c r="A12" s="197" t="s">
        <v>3</v>
      </c>
      <c r="B12" s="315">
        <v>2000000</v>
      </c>
      <c r="C12" s="315"/>
      <c r="D12" s="168">
        <v>0.0075</v>
      </c>
      <c r="E12" s="168">
        <v>0.01</v>
      </c>
      <c r="F12" s="165">
        <f>IF(B9&gt;B12,$B$12*D12,B9*D12)</f>
        <v>0</v>
      </c>
      <c r="G12" s="166">
        <f>IF(B9&gt;B12,$B$12*E12,B9*E12)</f>
        <v>0</v>
      </c>
    </row>
    <row r="13" spans="1:7" ht="12.75">
      <c r="A13" s="198" t="s">
        <v>185</v>
      </c>
      <c r="B13" s="315">
        <v>2000000</v>
      </c>
      <c r="C13" s="315"/>
      <c r="D13" s="168">
        <v>0.005</v>
      </c>
      <c r="E13" s="168">
        <v>0.0075</v>
      </c>
      <c r="F13" s="167">
        <f>IF(B9&lt;=B12,0,(B9-B12)*D13)</f>
        <v>0</v>
      </c>
      <c r="G13" s="166">
        <f>IF(B9&lt;=B12,0,(B9-B12)*E13)</f>
        <v>0</v>
      </c>
    </row>
    <row r="14" spans="1:7" ht="12.75">
      <c r="A14" s="174" t="s">
        <v>172</v>
      </c>
      <c r="B14" s="169"/>
      <c r="C14" s="169"/>
      <c r="D14" s="170"/>
      <c r="E14" s="171"/>
      <c r="F14" s="172"/>
      <c r="G14" s="173"/>
    </row>
    <row r="15" spans="1:7" ht="12.75">
      <c r="A15" s="175" t="s">
        <v>249</v>
      </c>
      <c r="B15" s="161"/>
      <c r="C15" s="161"/>
      <c r="D15" s="161"/>
      <c r="E15" s="161"/>
      <c r="F15" s="161"/>
      <c r="G15" s="176"/>
    </row>
    <row r="16" spans="1:7" ht="12.75">
      <c r="A16" s="177" t="s">
        <v>183</v>
      </c>
      <c r="B16" s="161"/>
      <c r="C16" s="161"/>
      <c r="D16" s="161"/>
      <c r="E16" s="161"/>
      <c r="F16" s="161"/>
      <c r="G16" s="176"/>
    </row>
    <row r="17" spans="1:7" ht="12.75">
      <c r="A17" s="201" t="s">
        <v>250</v>
      </c>
      <c r="B17" s="316">
        <f>B9</f>
        <v>0</v>
      </c>
      <c r="C17" s="316"/>
      <c r="D17" s="178"/>
      <c r="E17" s="178"/>
      <c r="F17" s="179">
        <f>SUM(F12:F13)</f>
        <v>0</v>
      </c>
      <c r="G17" s="200">
        <f>SUM(G12:G13)</f>
        <v>0</v>
      </c>
    </row>
    <row r="18" spans="1:7" ht="13.5" thickBot="1">
      <c r="A18" s="180"/>
      <c r="B18" s="314"/>
      <c r="C18" s="314"/>
      <c r="D18" s="181"/>
      <c r="E18" s="181"/>
      <c r="F18" s="182"/>
      <c r="G18" s="183"/>
    </row>
    <row r="19" spans="1:7" ht="12.75">
      <c r="A19" s="184"/>
      <c r="B19" s="185"/>
      <c r="C19" s="186"/>
      <c r="D19" s="187"/>
      <c r="E19" s="187"/>
      <c r="F19" s="188"/>
      <c r="G19" s="189"/>
    </row>
    <row r="20" spans="1:7" ht="12.75">
      <c r="A20" s="190"/>
      <c r="B20" s="185"/>
      <c r="C20" s="191"/>
      <c r="D20" s="192"/>
      <c r="E20" s="192"/>
      <c r="F20" s="193"/>
      <c r="G20" s="193"/>
    </row>
    <row r="21" spans="1:7" ht="12.75">
      <c r="A21" s="190"/>
      <c r="B21" s="185"/>
      <c r="C21" s="186"/>
      <c r="D21" s="185"/>
      <c r="E21" s="185"/>
      <c r="F21" s="188"/>
      <c r="G21" s="189"/>
    </row>
    <row r="23" ht="12.75">
      <c r="A23" s="194"/>
    </row>
  </sheetData>
  <sheetProtection/>
  <mergeCells count="10">
    <mergeCell ref="B18:C18"/>
    <mergeCell ref="D5:G5"/>
    <mergeCell ref="D6:G7"/>
    <mergeCell ref="B12:C12"/>
    <mergeCell ref="B1:D1"/>
    <mergeCell ref="A4:C7"/>
    <mergeCell ref="D4:G4"/>
    <mergeCell ref="B9:C9"/>
    <mergeCell ref="B13:C13"/>
    <mergeCell ref="B17:C1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33">
    <pageSetUpPr fitToPage="1"/>
  </sheetPr>
  <dimension ref="A1:G2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3.7109375" style="140" customWidth="1"/>
    <col min="2" max="2" width="6.00390625" style="140" customWidth="1"/>
    <col min="3" max="3" width="11.140625" style="140" bestFit="1" customWidth="1"/>
    <col min="4" max="5" width="6.00390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251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252</v>
      </c>
      <c r="B2" s="142"/>
      <c r="C2" s="142"/>
      <c r="D2" s="143"/>
      <c r="E2" s="143"/>
      <c r="F2" s="144"/>
      <c r="G2" s="145"/>
    </row>
    <row r="3" spans="1:7" ht="15">
      <c r="A3" s="146"/>
      <c r="B3" s="142"/>
      <c r="C3" s="142"/>
      <c r="D3" s="143"/>
      <c r="E3" s="143"/>
      <c r="F3" s="144"/>
      <c r="G3" s="145"/>
    </row>
    <row r="4" spans="1:7" ht="21" customHeight="1">
      <c r="A4" s="365" t="s">
        <v>108</v>
      </c>
      <c r="B4" s="321"/>
      <c r="C4" s="366"/>
      <c r="D4" s="336" t="s">
        <v>247</v>
      </c>
      <c r="E4" s="336"/>
      <c r="F4" s="336"/>
      <c r="G4" s="337"/>
    </row>
    <row r="5" spans="1:7" ht="52.5" customHeight="1">
      <c r="A5" s="367"/>
      <c r="B5" s="324"/>
      <c r="C5" s="368"/>
      <c r="D5" s="344" t="s">
        <v>109</v>
      </c>
      <c r="E5" s="345"/>
      <c r="F5" s="345"/>
      <c r="G5" s="346"/>
    </row>
    <row r="6" spans="1:7" ht="15" customHeight="1">
      <c r="A6" s="367"/>
      <c r="B6" s="324"/>
      <c r="C6" s="368"/>
      <c r="D6" s="371" t="s">
        <v>110</v>
      </c>
      <c r="E6" s="372"/>
      <c r="F6" s="372"/>
      <c r="G6" s="373"/>
    </row>
    <row r="7" spans="1:7" ht="30" customHeight="1">
      <c r="A7" s="369"/>
      <c r="B7" s="327"/>
      <c r="C7" s="370"/>
      <c r="D7" s="347"/>
      <c r="E7" s="348"/>
      <c r="F7" s="348"/>
      <c r="G7" s="349"/>
    </row>
    <row r="8" spans="1:7" ht="15">
      <c r="A8" s="149" t="s">
        <v>0</v>
      </c>
      <c r="B8" s="150"/>
      <c r="C8" s="151"/>
      <c r="D8" s="150"/>
      <c r="E8" s="150"/>
      <c r="F8" s="152"/>
      <c r="G8" s="153"/>
    </row>
    <row r="9" spans="1:7" ht="12.75">
      <c r="A9" s="154" t="s">
        <v>253</v>
      </c>
      <c r="B9" s="342">
        <v>21288</v>
      </c>
      <c r="C9" s="343"/>
      <c r="D9" s="155"/>
      <c r="E9" s="155"/>
      <c r="F9" s="152"/>
      <c r="G9" s="153"/>
    </row>
    <row r="10" spans="1:7" ht="12.75">
      <c r="A10" s="158"/>
      <c r="B10" s="159"/>
      <c r="C10" s="159"/>
      <c r="D10" s="159"/>
      <c r="E10" s="159"/>
      <c r="F10" s="159"/>
      <c r="G10" s="160"/>
    </row>
    <row r="11" spans="1:7" ht="12.75">
      <c r="A11" s="195" t="s">
        <v>180</v>
      </c>
      <c r="B11" s="161"/>
      <c r="C11" s="161"/>
      <c r="D11" s="161"/>
      <c r="E11" s="161"/>
      <c r="F11" s="162" t="s">
        <v>5</v>
      </c>
      <c r="G11" s="163" t="s">
        <v>6</v>
      </c>
    </row>
    <row r="12" spans="1:7" ht="12.75">
      <c r="A12" s="197" t="s">
        <v>3</v>
      </c>
      <c r="B12" s="315">
        <v>2000000</v>
      </c>
      <c r="C12" s="315"/>
      <c r="D12" s="168">
        <v>0.0075</v>
      </c>
      <c r="E12" s="168">
        <v>0.01</v>
      </c>
      <c r="F12" s="165">
        <f>IF(B9&gt;B12,$B$12*D12,B9*D12)</f>
        <v>159.66</v>
      </c>
      <c r="G12" s="166">
        <f>IF(B9&gt;B12,$B$12*E12,B9*E12)</f>
        <v>212.88</v>
      </c>
    </row>
    <row r="13" spans="1:7" ht="12.75">
      <c r="A13" s="198" t="s">
        <v>185</v>
      </c>
      <c r="B13" s="315">
        <v>2000000</v>
      </c>
      <c r="C13" s="315"/>
      <c r="D13" s="168">
        <v>0.005</v>
      </c>
      <c r="E13" s="168">
        <v>0.0075</v>
      </c>
      <c r="F13" s="167">
        <f>IF(B9&lt;=B12,0,(B9-B12)*D13)</f>
        <v>0</v>
      </c>
      <c r="G13" s="166">
        <f>IF(B9&lt;=B12,0,(B9-B12)*E13)</f>
        <v>0</v>
      </c>
    </row>
    <row r="14" spans="1:7" ht="12.75">
      <c r="A14" s="174" t="s">
        <v>172</v>
      </c>
      <c r="B14" s="169"/>
      <c r="C14" s="169"/>
      <c r="D14" s="170"/>
      <c r="E14" s="171"/>
      <c r="F14" s="172"/>
      <c r="G14" s="173"/>
    </row>
    <row r="15" spans="1:7" ht="12.75">
      <c r="A15" s="175" t="s">
        <v>340</v>
      </c>
      <c r="B15" s="161"/>
      <c r="C15" s="161"/>
      <c r="D15" s="161"/>
      <c r="E15" s="161"/>
      <c r="F15" s="161"/>
      <c r="G15" s="176"/>
    </row>
    <row r="16" spans="1:7" ht="12.75">
      <c r="A16" s="177" t="s">
        <v>183</v>
      </c>
      <c r="B16" s="161"/>
      <c r="C16" s="161"/>
      <c r="D16" s="161"/>
      <c r="E16" s="161"/>
      <c r="F16" s="161"/>
      <c r="G16" s="176"/>
    </row>
    <row r="17" spans="1:7" ht="12.75">
      <c r="A17" s="201" t="s">
        <v>254</v>
      </c>
      <c r="B17" s="316">
        <f>B9</f>
        <v>21288</v>
      </c>
      <c r="C17" s="316"/>
      <c r="D17" s="178"/>
      <c r="E17" s="178"/>
      <c r="F17" s="179">
        <f>SUM(F12:F13)</f>
        <v>159.66</v>
      </c>
      <c r="G17" s="200">
        <f>SUM(G12:G13)</f>
        <v>212.88</v>
      </c>
    </row>
    <row r="18" spans="1:7" ht="13.5" thickBot="1">
      <c r="A18" s="180"/>
      <c r="B18" s="314"/>
      <c r="C18" s="314"/>
      <c r="D18" s="181"/>
      <c r="E18" s="181"/>
      <c r="F18" s="182"/>
      <c r="G18" s="183"/>
    </row>
    <row r="19" spans="1:7" ht="12.75">
      <c r="A19" s="184"/>
      <c r="B19" s="185"/>
      <c r="C19" s="186"/>
      <c r="D19" s="187"/>
      <c r="E19" s="187"/>
      <c r="F19" s="188"/>
      <c r="G19" s="189"/>
    </row>
    <row r="20" spans="1:7" ht="12.75">
      <c r="A20" s="190"/>
      <c r="B20" s="185"/>
      <c r="C20" s="191"/>
      <c r="D20" s="192"/>
      <c r="E20" s="192"/>
      <c r="F20" s="193"/>
      <c r="G20" s="193"/>
    </row>
    <row r="21" spans="1:7" ht="12.75">
      <c r="A21" s="190"/>
      <c r="B21" s="185"/>
      <c r="C21" s="186"/>
      <c r="D21" s="185"/>
      <c r="E21" s="185"/>
      <c r="F21" s="188"/>
      <c r="G21" s="189"/>
    </row>
    <row r="23" ht="12.75">
      <c r="A23" s="194"/>
    </row>
  </sheetData>
  <sheetProtection/>
  <mergeCells count="10">
    <mergeCell ref="B12:C12"/>
    <mergeCell ref="B13:C13"/>
    <mergeCell ref="B17:C17"/>
    <mergeCell ref="B18:C18"/>
    <mergeCell ref="B9:C9"/>
    <mergeCell ref="B1:D1"/>
    <mergeCell ref="A4:C7"/>
    <mergeCell ref="D4:G4"/>
    <mergeCell ref="D5:G5"/>
    <mergeCell ref="D6:G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34">
    <pageSetUpPr fitToPage="1"/>
  </sheetPr>
  <dimension ref="A1:G2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6.421875" style="140" customWidth="1"/>
    <col min="2" max="2" width="6.00390625" style="140" customWidth="1"/>
    <col min="3" max="3" width="11.140625" style="140" bestFit="1" customWidth="1"/>
    <col min="4" max="5" width="6.00390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255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256</v>
      </c>
      <c r="B2" s="142"/>
      <c r="C2" s="142"/>
      <c r="D2" s="143"/>
      <c r="E2" s="143"/>
      <c r="F2" s="144"/>
      <c r="G2" s="145"/>
    </row>
    <row r="3" spans="1:7" ht="15">
      <c r="A3" s="146"/>
      <c r="B3" s="142"/>
      <c r="C3" s="142"/>
      <c r="D3" s="143"/>
      <c r="E3" s="143"/>
      <c r="F3" s="144"/>
      <c r="G3" s="145"/>
    </row>
    <row r="4" spans="1:7" ht="21" customHeight="1">
      <c r="A4" s="365" t="s">
        <v>113</v>
      </c>
      <c r="B4" s="321"/>
      <c r="C4" s="366"/>
      <c r="D4" s="336" t="s">
        <v>112</v>
      </c>
      <c r="E4" s="336"/>
      <c r="F4" s="336"/>
      <c r="G4" s="337"/>
    </row>
    <row r="5" spans="1:7" ht="52.5" customHeight="1">
      <c r="A5" s="367"/>
      <c r="B5" s="324"/>
      <c r="C5" s="368"/>
      <c r="D5" s="320" t="str">
        <f>"- sul totale delle passività:"</f>
        <v>- sul totale delle passività:</v>
      </c>
      <c r="E5" s="321"/>
      <c r="F5" s="321"/>
      <c r="G5" s="322"/>
    </row>
    <row r="6" spans="1:7" ht="36" customHeight="1">
      <c r="A6" s="367"/>
      <c r="B6" s="324"/>
      <c r="C6" s="368"/>
      <c r="D6" s="323" t="s">
        <v>336</v>
      </c>
      <c r="E6" s="324"/>
      <c r="F6" s="324"/>
      <c r="G6" s="325"/>
    </row>
    <row r="7" spans="1:7" ht="45.75" customHeight="1">
      <c r="A7" s="369" t="s">
        <v>114</v>
      </c>
      <c r="B7" s="327"/>
      <c r="C7" s="370"/>
      <c r="D7" s="326" t="s">
        <v>117</v>
      </c>
      <c r="E7" s="327"/>
      <c r="F7" s="327"/>
      <c r="G7" s="328"/>
    </row>
    <row r="8" spans="1:7" ht="15">
      <c r="A8" s="149" t="s">
        <v>0</v>
      </c>
      <c r="B8" s="150"/>
      <c r="C8" s="151"/>
      <c r="D8" s="150"/>
      <c r="E8" s="150"/>
      <c r="F8" s="152"/>
      <c r="G8" s="153"/>
    </row>
    <row r="9" spans="1:7" ht="12.75">
      <c r="A9" s="154" t="s">
        <v>257</v>
      </c>
      <c r="B9" s="312"/>
      <c r="C9" s="313"/>
      <c r="D9" s="155"/>
      <c r="E9" s="155"/>
      <c r="F9" s="152"/>
      <c r="G9" s="153"/>
    </row>
    <row r="10" spans="1:7" ht="12.75">
      <c r="A10" s="158"/>
      <c r="B10" s="159"/>
      <c r="C10" s="159"/>
      <c r="D10" s="159"/>
      <c r="E10" s="159"/>
      <c r="F10" s="159"/>
      <c r="G10" s="160"/>
    </row>
    <row r="11" spans="1:7" ht="12.75">
      <c r="A11" s="195" t="s">
        <v>180</v>
      </c>
      <c r="B11" s="161"/>
      <c r="C11" s="161"/>
      <c r="D11" s="161"/>
      <c r="E11" s="161"/>
      <c r="F11" s="162" t="s">
        <v>5</v>
      </c>
      <c r="G11" s="163" t="s">
        <v>6</v>
      </c>
    </row>
    <row r="12" spans="1:7" ht="12.75">
      <c r="A12" s="197" t="s">
        <v>3</v>
      </c>
      <c r="B12" s="315">
        <v>1000000</v>
      </c>
      <c r="C12" s="315"/>
      <c r="D12" s="168">
        <v>0.01</v>
      </c>
      <c r="E12" s="168">
        <v>0.02</v>
      </c>
      <c r="F12" s="165">
        <f>IF(B9&gt;B12,$B$12*D12,B9*D12)</f>
        <v>0</v>
      </c>
      <c r="G12" s="166">
        <f>IF(B9&gt;B12,$B$12*E12,B9*E12)</f>
        <v>0</v>
      </c>
    </row>
    <row r="13" spans="1:7" ht="12.75">
      <c r="A13" s="198" t="s">
        <v>185</v>
      </c>
      <c r="B13" s="315">
        <v>1000000</v>
      </c>
      <c r="C13" s="315"/>
      <c r="D13" s="168">
        <v>0.007</v>
      </c>
      <c r="E13" s="168">
        <v>0.009</v>
      </c>
      <c r="F13" s="167">
        <f>IF(B9&lt;=B12,0,(B9-B12)*D13)</f>
        <v>0</v>
      </c>
      <c r="G13" s="166">
        <f>IF(B9&lt;=B12,0,(B9-B12)*E13)</f>
        <v>0</v>
      </c>
    </row>
    <row r="14" spans="1:7" ht="12.75">
      <c r="A14" s="174" t="s">
        <v>172</v>
      </c>
      <c r="B14" s="169"/>
      <c r="C14" s="169"/>
      <c r="D14" s="170"/>
      <c r="E14" s="171"/>
      <c r="F14" s="172"/>
      <c r="G14" s="173"/>
    </row>
    <row r="15" spans="1:7" ht="12.75">
      <c r="A15" s="175" t="s">
        <v>337</v>
      </c>
      <c r="B15" s="161"/>
      <c r="C15" s="161"/>
      <c r="D15" s="161"/>
      <c r="E15" s="161"/>
      <c r="F15" s="161"/>
      <c r="G15" s="176"/>
    </row>
    <row r="16" spans="1:7" ht="12.75">
      <c r="A16" s="177" t="s">
        <v>183</v>
      </c>
      <c r="B16" s="161"/>
      <c r="C16" s="161"/>
      <c r="D16" s="161"/>
      <c r="E16" s="161"/>
      <c r="F16" s="161"/>
      <c r="G16" s="176"/>
    </row>
    <row r="17" spans="1:7" ht="12.75">
      <c r="A17" s="201" t="s">
        <v>258</v>
      </c>
      <c r="B17" s="316">
        <f>B9</f>
        <v>0</v>
      </c>
      <c r="C17" s="316"/>
      <c r="D17" s="178"/>
      <c r="E17" s="178"/>
      <c r="F17" s="179">
        <f>SUM(F12:F13)</f>
        <v>0</v>
      </c>
      <c r="G17" s="200">
        <f>SUM(G12:G13)</f>
        <v>0</v>
      </c>
    </row>
    <row r="18" spans="1:7" ht="13.5" thickBot="1">
      <c r="A18" s="180"/>
      <c r="B18" s="314"/>
      <c r="C18" s="314"/>
      <c r="D18" s="181"/>
      <c r="E18" s="181"/>
      <c r="F18" s="182"/>
      <c r="G18" s="183"/>
    </row>
    <row r="19" spans="1:7" ht="12.75">
      <c r="A19" s="184"/>
      <c r="B19" s="185"/>
      <c r="C19" s="186"/>
      <c r="D19" s="187"/>
      <c r="E19" s="187"/>
      <c r="F19" s="188"/>
      <c r="G19" s="189"/>
    </row>
    <row r="20" spans="1:7" ht="12.75">
      <c r="A20" s="190"/>
      <c r="B20" s="185"/>
      <c r="C20" s="191"/>
      <c r="D20" s="192"/>
      <c r="E20" s="192"/>
      <c r="F20" s="193"/>
      <c r="G20" s="193"/>
    </row>
    <row r="21" spans="1:7" ht="12.75">
      <c r="A21" s="190"/>
      <c r="B21" s="185"/>
      <c r="C21" s="186"/>
      <c r="D21" s="185"/>
      <c r="E21" s="185"/>
      <c r="F21" s="188"/>
      <c r="G21" s="189"/>
    </row>
    <row r="23" ht="12.75">
      <c r="A23" s="194"/>
    </row>
  </sheetData>
  <sheetProtection/>
  <mergeCells count="12">
    <mergeCell ref="A4:C6"/>
    <mergeCell ref="A7:C7"/>
    <mergeCell ref="B13:C13"/>
    <mergeCell ref="B17:C17"/>
    <mergeCell ref="B18:C18"/>
    <mergeCell ref="B1:D1"/>
    <mergeCell ref="D4:G4"/>
    <mergeCell ref="D5:G5"/>
    <mergeCell ref="B12:C12"/>
    <mergeCell ref="B9:C9"/>
    <mergeCell ref="D6:G6"/>
    <mergeCell ref="D7:G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39">
    <pageSetUpPr fitToPage="1"/>
  </sheetPr>
  <dimension ref="A1:Q4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2.7109375" style="140" bestFit="1" customWidth="1"/>
    <col min="2" max="2" width="6.00390625" style="140" customWidth="1"/>
    <col min="3" max="3" width="11.140625" style="140" bestFit="1" customWidth="1"/>
    <col min="4" max="5" width="6.00390625" style="140" bestFit="1" customWidth="1"/>
    <col min="6" max="7" width="16.8515625" style="140" customWidth="1"/>
    <col min="8" max="8" width="9.140625" style="140" customWidth="1"/>
    <col min="9" max="12" width="9.140625" style="2" customWidth="1"/>
    <col min="13" max="13" width="52.8515625" style="2" customWidth="1"/>
    <col min="14" max="16384" width="9.140625" style="2" customWidth="1"/>
  </cols>
  <sheetData>
    <row r="1" spans="1:7" ht="15">
      <c r="A1" s="221" t="s">
        <v>299</v>
      </c>
      <c r="B1" s="303" t="s">
        <v>174</v>
      </c>
      <c r="C1" s="304"/>
      <c r="D1" s="305"/>
      <c r="E1" s="137" t="s">
        <v>1</v>
      </c>
      <c r="F1" s="222"/>
      <c r="G1" s="223"/>
    </row>
    <row r="2" spans="1:7" ht="12.75" customHeight="1">
      <c r="A2" s="224" t="s">
        <v>300</v>
      </c>
      <c r="B2" s="142"/>
      <c r="C2" s="142"/>
      <c r="D2" s="143"/>
      <c r="E2" s="143"/>
      <c r="F2" s="225"/>
      <c r="G2" s="226"/>
    </row>
    <row r="3" spans="1:7" ht="7.5" customHeight="1" thickBot="1">
      <c r="A3" s="384"/>
      <c r="B3" s="385"/>
      <c r="C3" s="385"/>
      <c r="D3" s="385"/>
      <c r="E3" s="385"/>
      <c r="F3" s="385"/>
      <c r="G3" s="386"/>
    </row>
    <row r="4" spans="1:7" ht="36.75" customHeight="1">
      <c r="A4" s="378" t="s">
        <v>120</v>
      </c>
      <c r="B4" s="381" t="s">
        <v>301</v>
      </c>
      <c r="C4" s="382"/>
      <c r="D4" s="382"/>
      <c r="E4" s="382"/>
      <c r="F4" s="382"/>
      <c r="G4" s="383"/>
    </row>
    <row r="5" spans="1:17" ht="27" customHeight="1">
      <c r="A5" s="379"/>
      <c r="B5" s="376" t="s">
        <v>308</v>
      </c>
      <c r="C5" s="377"/>
      <c r="D5" s="377"/>
      <c r="E5" s="377"/>
      <c r="F5" s="377"/>
      <c r="G5" s="228">
        <v>150</v>
      </c>
      <c r="M5" s="391" t="s">
        <v>327</v>
      </c>
      <c r="N5" s="391"/>
      <c r="O5" s="391"/>
      <c r="P5" s="391"/>
      <c r="Q5" s="391"/>
    </row>
    <row r="6" spans="1:17" ht="32.25" customHeight="1">
      <c r="A6" s="379"/>
      <c r="B6" s="376" t="s">
        <v>309</v>
      </c>
      <c r="C6" s="377"/>
      <c r="D6" s="377"/>
      <c r="E6" s="377"/>
      <c r="F6" s="377"/>
      <c r="G6" s="228">
        <v>450</v>
      </c>
      <c r="M6" s="391" t="s">
        <v>315</v>
      </c>
      <c r="N6" s="391"/>
      <c r="O6" s="391"/>
      <c r="P6" s="391"/>
      <c r="Q6" s="391"/>
    </row>
    <row r="7" spans="1:17" ht="32.25" customHeight="1">
      <c r="A7" s="379"/>
      <c r="B7" s="376" t="s">
        <v>307</v>
      </c>
      <c r="C7" s="377"/>
      <c r="D7" s="377"/>
      <c r="E7" s="377"/>
      <c r="F7" s="377"/>
      <c r="G7" s="228">
        <v>550</v>
      </c>
      <c r="M7" s="391" t="s">
        <v>330</v>
      </c>
      <c r="N7" s="391"/>
      <c r="O7" s="391"/>
      <c r="P7" s="391"/>
      <c r="Q7" s="391"/>
    </row>
    <row r="8" spans="1:17" ht="30.75" customHeight="1">
      <c r="A8" s="379"/>
      <c r="B8" s="376" t="s">
        <v>306</v>
      </c>
      <c r="C8" s="377"/>
      <c r="D8" s="377"/>
      <c r="E8" s="377"/>
      <c r="F8" s="377"/>
      <c r="G8" s="228">
        <v>650</v>
      </c>
      <c r="M8" s="391" t="s">
        <v>331</v>
      </c>
      <c r="N8" s="391"/>
      <c r="O8" s="391"/>
      <c r="P8" s="391"/>
      <c r="Q8" s="391"/>
    </row>
    <row r="9" spans="1:17" ht="15">
      <c r="A9" s="379"/>
      <c r="B9" s="376" t="s">
        <v>305</v>
      </c>
      <c r="C9" s="377"/>
      <c r="D9" s="377"/>
      <c r="E9" s="377"/>
      <c r="F9" s="377"/>
      <c r="G9" s="228">
        <v>200</v>
      </c>
      <c r="M9" s="391" t="s">
        <v>316</v>
      </c>
      <c r="N9" s="391"/>
      <c r="O9" s="391"/>
      <c r="P9" s="391"/>
      <c r="Q9" s="391"/>
    </row>
    <row r="10" spans="1:17" ht="15">
      <c r="A10" s="379"/>
      <c r="B10" s="376" t="s">
        <v>304</v>
      </c>
      <c r="C10" s="377"/>
      <c r="D10" s="377"/>
      <c r="E10" s="377"/>
      <c r="F10" s="377"/>
      <c r="G10" s="228">
        <v>250</v>
      </c>
      <c r="M10" s="391" t="s">
        <v>328</v>
      </c>
      <c r="N10" s="391"/>
      <c r="O10" s="391"/>
      <c r="P10" s="391"/>
      <c r="Q10" s="391"/>
    </row>
    <row r="11" spans="1:17" ht="15">
      <c r="A11" s="379"/>
      <c r="B11" s="376" t="s">
        <v>311</v>
      </c>
      <c r="C11" s="377"/>
      <c r="D11" s="377"/>
      <c r="E11" s="377"/>
      <c r="F11" s="377"/>
      <c r="G11" s="228">
        <v>150</v>
      </c>
      <c r="M11" s="391" t="s">
        <v>317</v>
      </c>
      <c r="N11" s="391"/>
      <c r="O11" s="391"/>
      <c r="P11" s="391"/>
      <c r="Q11" s="391"/>
    </row>
    <row r="12" spans="1:17" ht="15">
      <c r="A12" s="379"/>
      <c r="B12" s="376" t="s">
        <v>310</v>
      </c>
      <c r="C12" s="377"/>
      <c r="D12" s="377"/>
      <c r="E12" s="377"/>
      <c r="F12" s="377"/>
      <c r="G12" s="228">
        <v>350</v>
      </c>
      <c r="M12" s="391" t="s">
        <v>318</v>
      </c>
      <c r="N12" s="391"/>
      <c r="O12" s="391"/>
      <c r="P12" s="391"/>
      <c r="Q12" s="391"/>
    </row>
    <row r="13" spans="1:17" ht="15">
      <c r="A13" s="379"/>
      <c r="B13" s="376" t="s">
        <v>303</v>
      </c>
      <c r="C13" s="377"/>
      <c r="D13" s="377"/>
      <c r="E13" s="377"/>
      <c r="F13" s="377"/>
      <c r="G13" s="228">
        <v>100</v>
      </c>
      <c r="M13" s="391" t="s">
        <v>303</v>
      </c>
      <c r="N13" s="391"/>
      <c r="O13" s="391"/>
      <c r="P13" s="391"/>
      <c r="Q13" s="391"/>
    </row>
    <row r="14" spans="1:17" ht="15" thickBot="1">
      <c r="A14" s="380"/>
      <c r="B14" s="395" t="s">
        <v>302</v>
      </c>
      <c r="C14" s="396"/>
      <c r="D14" s="396"/>
      <c r="E14" s="396"/>
      <c r="F14" s="396"/>
      <c r="G14" s="229">
        <v>20</v>
      </c>
      <c r="M14" s="391" t="s">
        <v>329</v>
      </c>
      <c r="N14" s="391"/>
      <c r="O14" s="391"/>
      <c r="P14" s="391"/>
      <c r="Q14" s="391"/>
    </row>
    <row r="15" spans="1:7" ht="11.25" customHeight="1">
      <c r="A15" s="367"/>
      <c r="B15" s="324"/>
      <c r="C15" s="324"/>
      <c r="D15" s="324"/>
      <c r="E15" s="324"/>
      <c r="F15" s="324"/>
      <c r="G15" s="325"/>
    </row>
    <row r="16" spans="1:7" ht="12.75">
      <c r="A16" s="231" t="s">
        <v>314</v>
      </c>
      <c r="B16" s="161"/>
      <c r="C16" s="161"/>
      <c r="D16" s="161"/>
      <c r="E16" s="161"/>
      <c r="F16" s="161"/>
      <c r="G16" s="176"/>
    </row>
    <row r="17" spans="1:7" ht="12.75">
      <c r="A17" s="374"/>
      <c r="B17" s="375"/>
      <c r="C17" s="375"/>
      <c r="D17" s="375"/>
      <c r="E17" s="375"/>
      <c r="F17" s="375"/>
      <c r="G17" s="258">
        <f>IF(A17=$M$5,$G$5,IF(A17=$M$6,$G$6,IF(A17=$M$7,$G$7,IF(A17=$M$8,$G$8,IF(A17=$M$9,$G$9,IF(A17=$M$10,$G$10,IF(A17=$M$11,$G$11,IF(A17=$M$12,$G$12,0))))))))</f>
        <v>0</v>
      </c>
    </row>
    <row r="18" spans="1:7" ht="12.75">
      <c r="A18" s="374"/>
      <c r="B18" s="375"/>
      <c r="C18" s="375"/>
      <c r="D18" s="375"/>
      <c r="E18" s="375"/>
      <c r="F18" s="375"/>
      <c r="G18" s="258">
        <f aca="true" t="shared" si="0" ref="G18:G24">IF(A18=$M$5,$G$5,IF(A18=$M$6,$G$6,IF(A18=$M$7,$G$7,IF(A18=$M$8,$G$8,IF(A18=$M$9,$G$9,IF(A18=$M$10,$G$10,IF(A18=$M$11,$G$11,IF(A18=$M$12,$G$12,0))))))))</f>
        <v>0</v>
      </c>
    </row>
    <row r="19" spans="1:7" ht="12.75">
      <c r="A19" s="374"/>
      <c r="B19" s="375"/>
      <c r="C19" s="375"/>
      <c r="D19" s="375"/>
      <c r="E19" s="375"/>
      <c r="F19" s="375"/>
      <c r="G19" s="258">
        <f t="shared" si="0"/>
        <v>0</v>
      </c>
    </row>
    <row r="20" spans="1:7" ht="12.75">
      <c r="A20" s="374"/>
      <c r="B20" s="375"/>
      <c r="C20" s="375"/>
      <c r="D20" s="375"/>
      <c r="E20" s="375"/>
      <c r="F20" s="375"/>
      <c r="G20" s="258">
        <f t="shared" si="0"/>
        <v>0</v>
      </c>
    </row>
    <row r="21" spans="1:7" ht="12.75">
      <c r="A21" s="374"/>
      <c r="B21" s="375"/>
      <c r="C21" s="375"/>
      <c r="D21" s="375"/>
      <c r="E21" s="375"/>
      <c r="F21" s="375"/>
      <c r="G21" s="258">
        <f t="shared" si="0"/>
        <v>0</v>
      </c>
    </row>
    <row r="22" spans="1:7" ht="12.75">
      <c r="A22" s="374"/>
      <c r="B22" s="375"/>
      <c r="C22" s="375"/>
      <c r="D22" s="375"/>
      <c r="E22" s="375"/>
      <c r="F22" s="375"/>
      <c r="G22" s="258">
        <f t="shared" si="0"/>
        <v>0</v>
      </c>
    </row>
    <row r="23" spans="1:7" ht="12.75">
      <c r="A23" s="374"/>
      <c r="B23" s="375"/>
      <c r="C23" s="375"/>
      <c r="D23" s="375"/>
      <c r="E23" s="375"/>
      <c r="F23" s="375"/>
      <c r="G23" s="258">
        <f t="shared" si="0"/>
        <v>0</v>
      </c>
    </row>
    <row r="24" spans="1:7" ht="12.75">
      <c r="A24" s="374"/>
      <c r="B24" s="375"/>
      <c r="C24" s="375"/>
      <c r="D24" s="375"/>
      <c r="E24" s="375"/>
      <c r="F24" s="375"/>
      <c r="G24" s="258">
        <f t="shared" si="0"/>
        <v>0</v>
      </c>
    </row>
    <row r="25" spans="1:7" ht="12.75">
      <c r="A25" s="389" t="s">
        <v>312</v>
      </c>
      <c r="B25" s="390"/>
      <c r="C25" s="390"/>
      <c r="D25" s="390"/>
      <c r="E25" s="390"/>
      <c r="F25" s="390"/>
      <c r="G25" s="173"/>
    </row>
    <row r="26" spans="1:7" ht="12.75">
      <c r="A26" s="374"/>
      <c r="B26" s="375"/>
      <c r="C26" s="375"/>
      <c r="D26" s="375"/>
      <c r="E26" s="375"/>
      <c r="F26" s="375"/>
      <c r="G26" s="258">
        <f>IF(A26=$M$13,$G$13,IF(A26=$M$14,$G$14,0))</f>
        <v>0</v>
      </c>
    </row>
    <row r="27" spans="1:7" ht="12.75">
      <c r="A27" s="374"/>
      <c r="B27" s="375"/>
      <c r="C27" s="375"/>
      <c r="D27" s="375"/>
      <c r="E27" s="375"/>
      <c r="F27" s="375"/>
      <c r="G27" s="258">
        <f>IF(A27=$M$13,$G$13,IF(A27=$M$14,$G$14,0))</f>
        <v>0</v>
      </c>
    </row>
    <row r="28" spans="1:7" ht="12.75">
      <c r="A28" s="374"/>
      <c r="B28" s="375"/>
      <c r="C28" s="375"/>
      <c r="D28" s="375"/>
      <c r="E28" s="375"/>
      <c r="F28" s="375"/>
      <c r="G28" s="258">
        <f>IF(A28=$M$13,$G$13,IF(A28=$M$14,$G$14,0))</f>
        <v>0</v>
      </c>
    </row>
    <row r="29" spans="1:7" ht="12.75">
      <c r="A29" s="392"/>
      <c r="B29" s="393"/>
      <c r="C29" s="393"/>
      <c r="D29" s="393"/>
      <c r="E29" s="393"/>
      <c r="F29" s="394"/>
      <c r="G29" s="258">
        <f>IF(A29=$M$13,$G$13,IF(A29=$M$14,$G$14,0))</f>
        <v>0</v>
      </c>
    </row>
    <row r="30" spans="1:7" ht="13.5" thickBot="1">
      <c r="A30" s="387" t="s">
        <v>313</v>
      </c>
      <c r="B30" s="388"/>
      <c r="C30" s="388"/>
      <c r="D30" s="388"/>
      <c r="E30" s="388"/>
      <c r="F30" s="388"/>
      <c r="G30" s="230">
        <f>SUM(G17:G24)+SUM(G26:G29)</f>
        <v>0</v>
      </c>
    </row>
    <row r="31" spans="1:7" ht="12.75">
      <c r="A31" s="184"/>
      <c r="B31" s="185"/>
      <c r="C31" s="186"/>
      <c r="D31" s="187"/>
      <c r="E31" s="187"/>
      <c r="F31" s="188"/>
      <c r="G31" s="189"/>
    </row>
    <row r="32" spans="1:7" ht="12.75">
      <c r="A32" s="190"/>
      <c r="B32" s="185"/>
      <c r="C32" s="191"/>
      <c r="D32" s="192"/>
      <c r="E32" s="192"/>
      <c r="F32" s="193"/>
      <c r="G32" s="193"/>
    </row>
    <row r="33" spans="1:7" ht="12.75">
      <c r="A33" s="190"/>
      <c r="B33" s="185"/>
      <c r="C33" s="186"/>
      <c r="D33" s="185"/>
      <c r="E33" s="185"/>
      <c r="F33" s="188"/>
      <c r="G33" s="189"/>
    </row>
    <row r="34" ht="12.75">
      <c r="J34" s="8"/>
    </row>
    <row r="35" spans="1:10" ht="12.75">
      <c r="A35" s="194"/>
      <c r="J35" s="8"/>
    </row>
    <row r="36" ht="15">
      <c r="J36" s="256"/>
    </row>
    <row r="37" ht="15">
      <c r="J37" s="256"/>
    </row>
    <row r="38" ht="15">
      <c r="J38" s="256"/>
    </row>
    <row r="39" ht="15">
      <c r="J39" s="256"/>
    </row>
    <row r="40" ht="15">
      <c r="J40" s="256"/>
    </row>
    <row r="41" ht="15">
      <c r="J41" s="256"/>
    </row>
    <row r="42" ht="15">
      <c r="J42" s="256"/>
    </row>
    <row r="43" ht="15">
      <c r="J43" s="256"/>
    </row>
    <row r="44" ht="15">
      <c r="J44" s="256"/>
    </row>
    <row r="45" ht="15">
      <c r="J45" s="256"/>
    </row>
  </sheetData>
  <sheetProtection/>
  <mergeCells count="40">
    <mergeCell ref="A22:F22"/>
    <mergeCell ref="B14:F14"/>
    <mergeCell ref="M5:Q5"/>
    <mergeCell ref="M6:Q6"/>
    <mergeCell ref="M7:Q7"/>
    <mergeCell ref="M8:Q8"/>
    <mergeCell ref="M13:Q13"/>
    <mergeCell ref="M9:Q9"/>
    <mergeCell ref="M14:Q14"/>
    <mergeCell ref="A19:F19"/>
    <mergeCell ref="A18:F18"/>
    <mergeCell ref="A17:F17"/>
    <mergeCell ref="A15:C15"/>
    <mergeCell ref="D15:G15"/>
    <mergeCell ref="M10:Q10"/>
    <mergeCell ref="M11:Q11"/>
    <mergeCell ref="M12:Q12"/>
    <mergeCell ref="B10:F10"/>
    <mergeCell ref="B11:F11"/>
    <mergeCell ref="B12:F12"/>
    <mergeCell ref="B13:F13"/>
    <mergeCell ref="A3:G3"/>
    <mergeCell ref="A30:F30"/>
    <mergeCell ref="A24:F24"/>
    <mergeCell ref="A25:F25"/>
    <mergeCell ref="A26:F26"/>
    <mergeCell ref="A27:F27"/>
    <mergeCell ref="A29:F29"/>
    <mergeCell ref="A23:F23"/>
    <mergeCell ref="A28:F28"/>
    <mergeCell ref="B1:D1"/>
    <mergeCell ref="A21:F21"/>
    <mergeCell ref="A20:F20"/>
    <mergeCell ref="B5:F5"/>
    <mergeCell ref="B6:F6"/>
    <mergeCell ref="B7:F7"/>
    <mergeCell ref="B8:F8"/>
    <mergeCell ref="B9:F9"/>
    <mergeCell ref="A4:A14"/>
    <mergeCell ref="B4:G4"/>
  </mergeCells>
  <dataValidations count="2">
    <dataValidation type="list" allowBlank="1" showInputMessage="1" showErrorMessage="1" sqref="A26:A29 B26:F28">
      <formula1>$M$13:$M$14</formula1>
    </dataValidation>
    <dataValidation type="list" allowBlank="1" showInputMessage="1" showErrorMessage="1" sqref="A17:F24">
      <formula1>$M$5:$M$12</formula1>
    </dataValidation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G2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2.7109375" style="140" bestFit="1" customWidth="1"/>
    <col min="2" max="2" width="6.00390625" style="140" customWidth="1"/>
    <col min="3" max="3" width="11.140625" style="140" bestFit="1" customWidth="1"/>
    <col min="4" max="5" width="6.00390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221" t="s">
        <v>292</v>
      </c>
      <c r="B1" s="303" t="s">
        <v>174</v>
      </c>
      <c r="C1" s="304"/>
      <c r="D1" s="305"/>
      <c r="E1" s="137" t="s">
        <v>1</v>
      </c>
      <c r="F1" s="222"/>
      <c r="G1" s="223"/>
    </row>
    <row r="2" spans="1:7" ht="15">
      <c r="A2" s="224" t="s">
        <v>298</v>
      </c>
      <c r="B2" s="142"/>
      <c r="C2" s="142"/>
      <c r="D2" s="143"/>
      <c r="E2" s="143"/>
      <c r="F2" s="225"/>
      <c r="G2" s="226"/>
    </row>
    <row r="3" spans="1:7" ht="7.5" customHeight="1" thickBot="1">
      <c r="A3" s="384"/>
      <c r="B3" s="385"/>
      <c r="C3" s="385"/>
      <c r="D3" s="385"/>
      <c r="E3" s="385"/>
      <c r="F3" s="385"/>
      <c r="G3" s="386"/>
    </row>
    <row r="4" spans="1:7" ht="36.75" customHeight="1">
      <c r="A4" s="397" t="s">
        <v>132</v>
      </c>
      <c r="B4" s="398"/>
      <c r="C4" s="399"/>
      <c r="D4" s="403" t="s">
        <v>291</v>
      </c>
      <c r="E4" s="403"/>
      <c r="F4" s="403"/>
      <c r="G4" s="404"/>
    </row>
    <row r="5" spans="1:7" ht="60.75" customHeight="1">
      <c r="A5" s="367"/>
      <c r="B5" s="324"/>
      <c r="C5" s="368"/>
      <c r="D5" s="344" t="s">
        <v>133</v>
      </c>
      <c r="E5" s="345"/>
      <c r="F5" s="345"/>
      <c r="G5" s="346"/>
    </row>
    <row r="6" spans="1:7" ht="83.25" customHeight="1" thickBot="1">
      <c r="A6" s="400"/>
      <c r="B6" s="401"/>
      <c r="C6" s="402"/>
      <c r="D6" s="405"/>
      <c r="E6" s="406"/>
      <c r="F6" s="406"/>
      <c r="G6" s="407"/>
    </row>
    <row r="7" spans="1:7" ht="11.25" customHeight="1">
      <c r="A7" s="367"/>
      <c r="B7" s="324"/>
      <c r="C7" s="324"/>
      <c r="D7" s="324"/>
      <c r="E7" s="324"/>
      <c r="F7" s="324"/>
      <c r="G7" s="325"/>
    </row>
    <row r="8" spans="1:7" ht="15">
      <c r="A8" s="227" t="s">
        <v>0</v>
      </c>
      <c r="B8" s="150"/>
      <c r="C8" s="151"/>
      <c r="D8" s="150"/>
      <c r="E8" s="150"/>
      <c r="F8" s="152"/>
      <c r="G8" s="153"/>
    </row>
    <row r="9" spans="1:7" ht="17.25" customHeight="1">
      <c r="A9" s="154" t="s">
        <v>293</v>
      </c>
      <c r="B9" s="312"/>
      <c r="C9" s="313"/>
      <c r="D9" s="155"/>
      <c r="E9" s="155"/>
      <c r="F9" s="152"/>
      <c r="G9" s="153"/>
    </row>
    <row r="10" spans="1:7" ht="12.75">
      <c r="A10" s="158"/>
      <c r="B10" s="159"/>
      <c r="C10" s="159"/>
      <c r="D10" s="159"/>
      <c r="E10" s="159"/>
      <c r="F10" s="159"/>
      <c r="G10" s="160"/>
    </row>
    <row r="11" spans="1:7" ht="12.75">
      <c r="A11" s="195" t="s">
        <v>295</v>
      </c>
      <c r="B11" s="161"/>
      <c r="C11" s="161"/>
      <c r="D11" s="161"/>
      <c r="E11" s="161"/>
      <c r="F11" s="162" t="s">
        <v>5</v>
      </c>
      <c r="G11" s="163" t="s">
        <v>6</v>
      </c>
    </row>
    <row r="12" spans="1:7" ht="12.75">
      <c r="A12" s="197" t="s">
        <v>296</v>
      </c>
      <c r="B12" s="315">
        <f>B9</f>
        <v>0</v>
      </c>
      <c r="C12" s="315"/>
      <c r="D12" s="168">
        <v>0.01</v>
      </c>
      <c r="E12" s="168">
        <v>0.05</v>
      </c>
      <c r="F12" s="165">
        <f>IF(B9&gt;B12,$B$12*D12,B9*D12)</f>
        <v>0</v>
      </c>
      <c r="G12" s="166">
        <f>IF(B9&gt;B12,$B$12*E12,B9*E12)</f>
        <v>0</v>
      </c>
    </row>
    <row r="13" spans="1:7" ht="12.75">
      <c r="A13" s="174" t="s">
        <v>172</v>
      </c>
      <c r="B13" s="169"/>
      <c r="C13" s="169"/>
      <c r="D13" s="170"/>
      <c r="E13" s="171"/>
      <c r="F13" s="172"/>
      <c r="G13" s="173"/>
    </row>
    <row r="14" spans="1:7" ht="12.75">
      <c r="A14" s="175" t="s">
        <v>294</v>
      </c>
      <c r="B14" s="161"/>
      <c r="C14" s="161"/>
      <c r="D14" s="161"/>
      <c r="E14" s="161"/>
      <c r="F14" s="161"/>
      <c r="G14" s="176"/>
    </row>
    <row r="15" spans="1:7" ht="12.75">
      <c r="A15" s="177"/>
      <c r="B15" s="161"/>
      <c r="C15" s="161"/>
      <c r="D15" s="161"/>
      <c r="E15" s="161"/>
      <c r="F15" s="161"/>
      <c r="G15" s="176"/>
    </row>
    <row r="16" spans="1:7" ht="12.75">
      <c r="A16" s="177" t="s">
        <v>183</v>
      </c>
      <c r="B16" s="316">
        <f>B9</f>
        <v>0</v>
      </c>
      <c r="C16" s="316"/>
      <c r="D16" s="178"/>
      <c r="E16" s="178"/>
      <c r="F16" s="179">
        <f>SUM(F12:F12)</f>
        <v>0</v>
      </c>
      <c r="G16" s="200">
        <f>SUM(G12:G12)</f>
        <v>0</v>
      </c>
    </row>
    <row r="17" spans="1:7" ht="13.5" thickBot="1">
      <c r="A17" s="180"/>
      <c r="B17" s="314"/>
      <c r="C17" s="314"/>
      <c r="D17" s="181"/>
      <c r="E17" s="181"/>
      <c r="F17" s="182"/>
      <c r="G17" s="183"/>
    </row>
    <row r="18" spans="1:7" ht="12.75">
      <c r="A18" s="184"/>
      <c r="B18" s="185"/>
      <c r="C18" s="186"/>
      <c r="D18" s="187"/>
      <c r="E18" s="187"/>
      <c r="F18" s="188"/>
      <c r="G18" s="189"/>
    </row>
    <row r="19" spans="1:7" ht="12.75">
      <c r="A19" s="190"/>
      <c r="B19" s="185"/>
      <c r="C19" s="191"/>
      <c r="D19" s="192"/>
      <c r="E19" s="192"/>
      <c r="F19" s="193"/>
      <c r="G19" s="193"/>
    </row>
    <row r="20" spans="1:7" ht="12.75">
      <c r="A20" s="190"/>
      <c r="B20" s="185"/>
      <c r="C20" s="186"/>
      <c r="D20" s="185"/>
      <c r="E20" s="185"/>
      <c r="F20" s="188"/>
      <c r="G20" s="189"/>
    </row>
    <row r="22" ht="12.75">
      <c r="A22" s="194"/>
    </row>
  </sheetData>
  <sheetProtection/>
  <mergeCells count="11">
    <mergeCell ref="B16:C16"/>
    <mergeCell ref="B17:C17"/>
    <mergeCell ref="A7:C7"/>
    <mergeCell ref="D7:G7"/>
    <mergeCell ref="D5:G6"/>
    <mergeCell ref="B1:D1"/>
    <mergeCell ref="A4:C6"/>
    <mergeCell ref="D4:G4"/>
    <mergeCell ref="A3:G3"/>
    <mergeCell ref="B9:C9"/>
    <mergeCell ref="B12:C1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7">
    <pageSetUpPr fitToPage="1"/>
  </sheetPr>
  <dimension ref="A1:G2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7.00390625" style="140" customWidth="1"/>
    <col min="2" max="2" width="6.00390625" style="140" customWidth="1"/>
    <col min="3" max="3" width="11.140625" style="140" bestFit="1" customWidth="1"/>
    <col min="4" max="5" width="6.00390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287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288</v>
      </c>
      <c r="B2" s="142"/>
      <c r="C2" s="142"/>
      <c r="D2" s="143"/>
      <c r="E2" s="143"/>
      <c r="F2" s="144"/>
      <c r="G2" s="145"/>
    </row>
    <row r="3" spans="1:7" ht="7.5" customHeight="1" thickBot="1">
      <c r="A3" s="146"/>
      <c r="B3" s="217"/>
      <c r="C3" s="217"/>
      <c r="D3" s="218"/>
      <c r="E3" s="218"/>
      <c r="F3" s="219"/>
      <c r="G3" s="220"/>
    </row>
    <row r="4" spans="1:7" ht="21" customHeight="1">
      <c r="A4" s="397" t="s">
        <v>135</v>
      </c>
      <c r="B4" s="398"/>
      <c r="C4" s="399"/>
      <c r="D4" s="408" t="s">
        <v>289</v>
      </c>
      <c r="E4" s="408"/>
      <c r="F4" s="408"/>
      <c r="G4" s="409"/>
    </row>
    <row r="5" spans="1:7" ht="52.5" customHeight="1">
      <c r="A5" s="367"/>
      <c r="B5" s="324"/>
      <c r="C5" s="368"/>
      <c r="D5" s="344" t="s">
        <v>133</v>
      </c>
      <c r="E5" s="345"/>
      <c r="F5" s="345"/>
      <c r="G5" s="346"/>
    </row>
    <row r="6" spans="1:7" ht="36" customHeight="1" thickBot="1">
      <c r="A6" s="400"/>
      <c r="B6" s="401"/>
      <c r="C6" s="402"/>
      <c r="D6" s="405"/>
      <c r="E6" s="406"/>
      <c r="F6" s="406"/>
      <c r="G6" s="407"/>
    </row>
    <row r="7" spans="1:7" ht="11.25" customHeight="1">
      <c r="A7" s="367"/>
      <c r="B7" s="324"/>
      <c r="C7" s="324"/>
      <c r="D7" s="324"/>
      <c r="E7" s="324"/>
      <c r="F7" s="324"/>
      <c r="G7" s="325"/>
    </row>
    <row r="8" spans="1:7" ht="15">
      <c r="A8" s="149" t="s">
        <v>0</v>
      </c>
      <c r="B8" s="150"/>
      <c r="C8" s="151"/>
      <c r="D8" s="150"/>
      <c r="E8" s="150"/>
      <c r="F8" s="152"/>
      <c r="G8" s="153"/>
    </row>
    <row r="9" spans="1:7" ht="17.25" customHeight="1">
      <c r="A9" s="154" t="s">
        <v>290</v>
      </c>
      <c r="B9" s="312"/>
      <c r="C9" s="313"/>
      <c r="D9" s="155"/>
      <c r="E9" s="155"/>
      <c r="F9" s="152"/>
      <c r="G9" s="153"/>
    </row>
    <row r="10" spans="1:7" ht="12.75">
      <c r="A10" s="158"/>
      <c r="B10" s="159"/>
      <c r="C10" s="159"/>
      <c r="D10" s="159"/>
      <c r="E10" s="159"/>
      <c r="F10" s="159"/>
      <c r="G10" s="160"/>
    </row>
    <row r="11" spans="1:7" ht="12.75">
      <c r="A11" s="195" t="s">
        <v>295</v>
      </c>
      <c r="B11" s="161"/>
      <c r="C11" s="161"/>
      <c r="D11" s="161"/>
      <c r="E11" s="161"/>
      <c r="F11" s="162" t="s">
        <v>5</v>
      </c>
      <c r="G11" s="163" t="s">
        <v>6</v>
      </c>
    </row>
    <row r="12" spans="1:7" ht="12.75">
      <c r="A12" s="197" t="s">
        <v>296</v>
      </c>
      <c r="B12" s="315">
        <f>B9</f>
        <v>0</v>
      </c>
      <c r="C12" s="315"/>
      <c r="D12" s="168">
        <v>0.01</v>
      </c>
      <c r="E12" s="168">
        <v>0.05</v>
      </c>
      <c r="F12" s="165">
        <f>IF(B9&gt;B12,$B$12*D12,B9*D12)</f>
        <v>0</v>
      </c>
      <c r="G12" s="166">
        <f>IF(B9&gt;B12,$B$12*E12,B9*E12)</f>
        <v>0</v>
      </c>
    </row>
    <row r="13" spans="1:7" ht="12.75">
      <c r="A13" s="174" t="s">
        <v>172</v>
      </c>
      <c r="B13" s="169"/>
      <c r="C13" s="169"/>
      <c r="D13" s="170"/>
      <c r="E13" s="171"/>
      <c r="F13" s="172"/>
      <c r="G13" s="173"/>
    </row>
    <row r="14" spans="1:7" ht="12.75">
      <c r="A14" s="175" t="s">
        <v>297</v>
      </c>
      <c r="B14" s="161"/>
      <c r="C14" s="161"/>
      <c r="D14" s="161"/>
      <c r="E14" s="161"/>
      <c r="F14" s="161"/>
      <c r="G14" s="176"/>
    </row>
    <row r="15" spans="1:7" ht="12.75">
      <c r="A15" s="177"/>
      <c r="B15" s="161"/>
      <c r="C15" s="161"/>
      <c r="D15" s="161"/>
      <c r="E15" s="161"/>
      <c r="F15" s="161"/>
      <c r="G15" s="176"/>
    </row>
    <row r="16" spans="1:7" ht="12.75">
      <c r="A16" s="177" t="s">
        <v>183</v>
      </c>
      <c r="B16" s="316">
        <f>B9</f>
        <v>0</v>
      </c>
      <c r="C16" s="316"/>
      <c r="D16" s="178"/>
      <c r="E16" s="178"/>
      <c r="F16" s="179">
        <f>SUM(F12:F12)</f>
        <v>0</v>
      </c>
      <c r="G16" s="200">
        <f>SUM(G12:G12)</f>
        <v>0</v>
      </c>
    </row>
    <row r="17" spans="1:7" ht="13.5" thickBot="1">
      <c r="A17" s="180"/>
      <c r="B17" s="314"/>
      <c r="C17" s="314"/>
      <c r="D17" s="181"/>
      <c r="E17" s="181"/>
      <c r="F17" s="182"/>
      <c r="G17" s="183"/>
    </row>
    <row r="18" spans="1:7" ht="12.75">
      <c r="A18" s="184"/>
      <c r="B18" s="185"/>
      <c r="C18" s="186"/>
      <c r="D18" s="187"/>
      <c r="E18" s="187"/>
      <c r="F18" s="188"/>
      <c r="G18" s="189"/>
    </row>
    <row r="19" spans="1:7" ht="12.75">
      <c r="A19" s="190"/>
      <c r="B19" s="185"/>
      <c r="C19" s="191"/>
      <c r="D19" s="192"/>
      <c r="E19" s="192"/>
      <c r="F19" s="193"/>
      <c r="G19" s="193"/>
    </row>
    <row r="20" spans="1:7" ht="12.75">
      <c r="A20" s="190"/>
      <c r="B20" s="185"/>
      <c r="C20" s="186"/>
      <c r="D20" s="185"/>
      <c r="E20" s="185"/>
      <c r="F20" s="188"/>
      <c r="G20" s="189"/>
    </row>
    <row r="22" ht="12.75">
      <c r="A22" s="194"/>
    </row>
  </sheetData>
  <sheetProtection/>
  <mergeCells count="10">
    <mergeCell ref="B16:C16"/>
    <mergeCell ref="B17:C17"/>
    <mergeCell ref="A7:C7"/>
    <mergeCell ref="D7:G7"/>
    <mergeCell ref="D5:G6"/>
    <mergeCell ref="B1:D1"/>
    <mergeCell ref="A4:C6"/>
    <mergeCell ref="D4:G4"/>
    <mergeCell ref="B9:C9"/>
    <mergeCell ref="B12:C1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5"/>
  <dimension ref="A1:B105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58.7109375" style="0" customWidth="1"/>
    <col min="2" max="2" width="57.421875" style="0" customWidth="1"/>
  </cols>
  <sheetData>
    <row r="1" ht="15">
      <c r="A1" s="77" t="s">
        <v>31</v>
      </c>
    </row>
    <row r="2" ht="15">
      <c r="A2" s="78" t="s">
        <v>32</v>
      </c>
    </row>
    <row r="3" spans="1:2" ht="39" customHeight="1">
      <c r="A3" s="266" t="s">
        <v>33</v>
      </c>
      <c r="B3" s="266"/>
    </row>
    <row r="4" ht="15">
      <c r="A4" s="77" t="s">
        <v>147</v>
      </c>
    </row>
    <row r="5" ht="15">
      <c r="A5" s="77" t="s">
        <v>157</v>
      </c>
    </row>
    <row r="6" ht="15">
      <c r="A6" s="77" t="s">
        <v>148</v>
      </c>
    </row>
    <row r="7" ht="15">
      <c r="A7" s="77" t="s">
        <v>149</v>
      </c>
    </row>
    <row r="8" ht="15">
      <c r="A8" s="77" t="s">
        <v>150</v>
      </c>
    </row>
    <row r="9" ht="15">
      <c r="A9" s="77" t="s">
        <v>151</v>
      </c>
    </row>
    <row r="10" ht="15">
      <c r="A10" s="77" t="s">
        <v>152</v>
      </c>
    </row>
    <row r="11" ht="15">
      <c r="A11" s="77" t="s">
        <v>153</v>
      </c>
    </row>
    <row r="12" ht="15">
      <c r="A12" s="77" t="s">
        <v>154</v>
      </c>
    </row>
    <row r="13" ht="15">
      <c r="A13" s="77" t="s">
        <v>155</v>
      </c>
    </row>
    <row r="14" ht="15">
      <c r="A14" s="77" t="s">
        <v>156</v>
      </c>
    </row>
    <row r="15" spans="1:2" ht="30.75" customHeight="1">
      <c r="A15" s="265" t="s">
        <v>34</v>
      </c>
      <c r="B15" s="265"/>
    </row>
    <row r="16" ht="15">
      <c r="A16" s="78" t="s">
        <v>35</v>
      </c>
    </row>
    <row r="17" spans="1:2" ht="22.5" customHeight="1">
      <c r="A17" s="265" t="s">
        <v>36</v>
      </c>
      <c r="B17" s="265"/>
    </row>
    <row r="18" spans="1:2" ht="33.75" customHeight="1">
      <c r="A18" s="265" t="s">
        <v>37</v>
      </c>
      <c r="B18" s="265"/>
    </row>
    <row r="19" spans="1:2" ht="34.5" customHeight="1">
      <c r="A19" s="265" t="s">
        <v>38</v>
      </c>
      <c r="B19" s="265"/>
    </row>
    <row r="20" spans="1:2" ht="19.5" customHeight="1">
      <c r="A20" s="265" t="s">
        <v>39</v>
      </c>
      <c r="B20" s="265"/>
    </row>
    <row r="21" spans="1:2" ht="33" customHeight="1">
      <c r="A21" s="265" t="s">
        <v>40</v>
      </c>
      <c r="B21" s="265"/>
    </row>
    <row r="22" spans="1:2" ht="15">
      <c r="A22" s="265" t="s">
        <v>41</v>
      </c>
      <c r="B22" s="265"/>
    </row>
    <row r="23" spans="1:2" ht="18" customHeight="1">
      <c r="A23" s="265" t="s">
        <v>42</v>
      </c>
      <c r="B23" s="265"/>
    </row>
    <row r="24" spans="1:2" ht="15">
      <c r="A24" s="265" t="s">
        <v>43</v>
      </c>
      <c r="B24" s="265"/>
    </row>
    <row r="25" spans="1:2" ht="18.75" customHeight="1">
      <c r="A25" s="265" t="s">
        <v>44</v>
      </c>
      <c r="B25" s="265"/>
    </row>
    <row r="26" spans="1:2" ht="19.5" customHeight="1">
      <c r="A26" s="265" t="s">
        <v>45</v>
      </c>
      <c r="B26" s="265"/>
    </row>
    <row r="27" spans="1:2" ht="36" customHeight="1">
      <c r="A27" s="265" t="s">
        <v>46</v>
      </c>
      <c r="B27" s="265"/>
    </row>
    <row r="28" spans="1:2" ht="33" customHeight="1">
      <c r="A28" s="265" t="s">
        <v>47</v>
      </c>
      <c r="B28" s="265"/>
    </row>
    <row r="29" spans="1:2" ht="63.75" customHeight="1">
      <c r="A29" s="265" t="s">
        <v>48</v>
      </c>
      <c r="B29" s="265"/>
    </row>
    <row r="30" ht="15">
      <c r="A30" s="78" t="s">
        <v>49</v>
      </c>
    </row>
    <row r="31" ht="15">
      <c r="A31" s="77" t="s">
        <v>158</v>
      </c>
    </row>
    <row r="32" spans="1:2" ht="15" customHeight="1">
      <c r="A32" s="77" t="s">
        <v>159</v>
      </c>
      <c r="B32" s="89"/>
    </row>
    <row r="33" spans="1:2" ht="15">
      <c r="A33" s="77" t="s">
        <v>160</v>
      </c>
      <c r="B33" s="90"/>
    </row>
    <row r="34" ht="15">
      <c r="A34" s="77" t="s">
        <v>161</v>
      </c>
    </row>
    <row r="35" ht="15">
      <c r="A35" s="77" t="s">
        <v>162</v>
      </c>
    </row>
    <row r="36" ht="15">
      <c r="A36" s="77" t="s">
        <v>164</v>
      </c>
    </row>
    <row r="37" ht="15">
      <c r="A37" s="77" t="s">
        <v>163</v>
      </c>
    </row>
    <row r="38" spans="1:2" ht="36.75" customHeight="1">
      <c r="A38" s="266" t="s">
        <v>50</v>
      </c>
      <c r="B38" s="266"/>
    </row>
    <row r="39" spans="1:2" ht="49.5" customHeight="1">
      <c r="A39" s="266" t="s">
        <v>51</v>
      </c>
      <c r="B39" s="266"/>
    </row>
    <row r="40" ht="15">
      <c r="A40" s="78" t="s">
        <v>52</v>
      </c>
    </row>
    <row r="41" spans="1:2" ht="49.5" customHeight="1">
      <c r="A41" s="266" t="s">
        <v>53</v>
      </c>
      <c r="B41" s="266"/>
    </row>
    <row r="42" spans="1:2" ht="31.5" customHeight="1">
      <c r="A42" s="266" t="s">
        <v>54</v>
      </c>
      <c r="B42" s="266"/>
    </row>
    <row r="43" ht="15" thickBot="1">
      <c r="A43" s="77" t="s">
        <v>55</v>
      </c>
    </row>
    <row r="44" spans="1:2" ht="15" thickBot="1">
      <c r="A44" s="79" t="s">
        <v>56</v>
      </c>
      <c r="B44" s="80" t="s">
        <v>57</v>
      </c>
    </row>
    <row r="45" spans="1:2" ht="90" thickBot="1">
      <c r="A45" s="81" t="s">
        <v>58</v>
      </c>
      <c r="B45" s="82" t="s">
        <v>59</v>
      </c>
    </row>
    <row r="46" spans="1:2" ht="15" thickBot="1">
      <c r="A46" s="83" t="s">
        <v>60</v>
      </c>
      <c r="B46" s="84" t="s">
        <v>61</v>
      </c>
    </row>
    <row r="47" spans="1:2" ht="87.75" customHeight="1">
      <c r="A47" s="262" t="s">
        <v>62</v>
      </c>
      <c r="B47" s="86" t="s">
        <v>63</v>
      </c>
    </row>
    <row r="48" spans="1:2" ht="15" thickBot="1">
      <c r="A48" s="264"/>
      <c r="B48" s="82" t="s">
        <v>64</v>
      </c>
    </row>
    <row r="49" spans="1:2" ht="15" thickBot="1">
      <c r="A49" s="83" t="s">
        <v>65</v>
      </c>
      <c r="B49" s="84" t="s">
        <v>66</v>
      </c>
    </row>
    <row r="50" spans="1:2" ht="15">
      <c r="A50" s="262" t="s">
        <v>67</v>
      </c>
      <c r="B50" s="86" t="s">
        <v>68</v>
      </c>
    </row>
    <row r="51" spans="1:2" ht="15">
      <c r="A51" s="263"/>
      <c r="B51" s="86" t="s">
        <v>69</v>
      </c>
    </row>
    <row r="52" spans="1:2" ht="15">
      <c r="A52" s="263"/>
      <c r="B52" s="86" t="s">
        <v>70</v>
      </c>
    </row>
    <row r="53" spans="1:2" ht="15" thickBot="1">
      <c r="A53" s="264"/>
      <c r="B53" s="82" t="s">
        <v>71</v>
      </c>
    </row>
    <row r="54" spans="1:2" ht="15" thickBot="1">
      <c r="A54" s="83" t="s">
        <v>72</v>
      </c>
      <c r="B54" s="84" t="s">
        <v>73</v>
      </c>
    </row>
    <row r="55" spans="1:2" ht="30">
      <c r="A55" s="262" t="s">
        <v>74</v>
      </c>
      <c r="B55" s="86" t="s">
        <v>75</v>
      </c>
    </row>
    <row r="56" spans="1:2" ht="15">
      <c r="A56" s="263"/>
      <c r="B56" s="86" t="s">
        <v>76</v>
      </c>
    </row>
    <row r="57" spans="1:2" ht="141" customHeight="1" thickBot="1">
      <c r="A57" s="264"/>
      <c r="B57" s="82" t="s">
        <v>77</v>
      </c>
    </row>
    <row r="58" spans="1:2" ht="15" thickBot="1">
      <c r="A58" s="83" t="s">
        <v>78</v>
      </c>
      <c r="B58" s="84" t="s">
        <v>79</v>
      </c>
    </row>
    <row r="59" spans="1:2" ht="30">
      <c r="A59" s="262" t="s">
        <v>80</v>
      </c>
      <c r="B59" s="86" t="s">
        <v>81</v>
      </c>
    </row>
    <row r="60" spans="1:2" ht="15">
      <c r="A60" s="263"/>
      <c r="B60" s="86" t="s">
        <v>82</v>
      </c>
    </row>
    <row r="61" spans="1:2" ht="43.5" customHeight="1" thickBot="1">
      <c r="A61" s="264"/>
      <c r="B61" s="82" t="s">
        <v>83</v>
      </c>
    </row>
    <row r="62" spans="1:2" ht="15" thickBot="1">
      <c r="A62" s="81"/>
      <c r="B62" s="84" t="s">
        <v>84</v>
      </c>
    </row>
    <row r="63" spans="1:2" ht="90" thickBot="1">
      <c r="A63" s="81" t="s">
        <v>85</v>
      </c>
      <c r="B63" s="82" t="s">
        <v>86</v>
      </c>
    </row>
    <row r="64" spans="1:2" ht="15" thickBot="1">
      <c r="A64" s="83" t="s">
        <v>87</v>
      </c>
      <c r="B64" s="84" t="s">
        <v>88</v>
      </c>
    </row>
    <row r="65" spans="1:2" ht="45">
      <c r="A65" s="262" t="s">
        <v>89</v>
      </c>
      <c r="B65" s="86" t="s">
        <v>90</v>
      </c>
    </row>
    <row r="66" spans="1:2" ht="15">
      <c r="A66" s="263"/>
      <c r="B66" s="86" t="s">
        <v>91</v>
      </c>
    </row>
    <row r="67" spans="1:2" ht="33" customHeight="1" thickBot="1">
      <c r="A67" s="264"/>
      <c r="B67" s="82" t="s">
        <v>92</v>
      </c>
    </row>
    <row r="68" spans="1:2" ht="15" thickBot="1">
      <c r="A68" s="83" t="s">
        <v>93</v>
      </c>
      <c r="B68" s="84" t="s">
        <v>94</v>
      </c>
    </row>
    <row r="69" spans="1:2" ht="105" thickBot="1">
      <c r="A69" s="81" t="s">
        <v>95</v>
      </c>
      <c r="B69" s="82" t="s">
        <v>96</v>
      </c>
    </row>
    <row r="70" spans="1:2" ht="15" thickBot="1">
      <c r="A70" s="81"/>
      <c r="B70" s="84" t="s">
        <v>97</v>
      </c>
    </row>
    <row r="71" spans="1:2" ht="30">
      <c r="A71" s="262" t="s">
        <v>98</v>
      </c>
      <c r="B71" s="86" t="s">
        <v>99</v>
      </c>
    </row>
    <row r="72" spans="1:2" ht="15">
      <c r="A72" s="263"/>
      <c r="B72" s="86" t="s">
        <v>100</v>
      </c>
    </row>
    <row r="73" spans="1:2" ht="15">
      <c r="A73" s="263"/>
      <c r="B73" s="86" t="s">
        <v>101</v>
      </c>
    </row>
    <row r="74" spans="1:2" ht="67.5" customHeight="1" thickBot="1">
      <c r="A74" s="264"/>
      <c r="B74" s="82"/>
    </row>
    <row r="75" spans="1:2" ht="30" thickBot="1">
      <c r="A75" s="83" t="s">
        <v>102</v>
      </c>
      <c r="B75" s="84" t="s">
        <v>103</v>
      </c>
    </row>
    <row r="76" spans="1:2" ht="120" thickBot="1">
      <c r="A76" s="81" t="s">
        <v>104</v>
      </c>
      <c r="B76" s="82" t="s">
        <v>105</v>
      </c>
    </row>
    <row r="77" spans="1:2" ht="15" thickBot="1">
      <c r="A77" s="81"/>
      <c r="B77" s="84" t="s">
        <v>106</v>
      </c>
    </row>
    <row r="78" spans="1:2" ht="90">
      <c r="A78" s="85" t="s">
        <v>107</v>
      </c>
      <c r="B78" s="86" t="s">
        <v>109</v>
      </c>
    </row>
    <row r="79" spans="1:2" ht="90" thickBot="1">
      <c r="A79" s="81" t="s">
        <v>108</v>
      </c>
      <c r="B79" s="82" t="s">
        <v>110</v>
      </c>
    </row>
    <row r="80" spans="1:2" ht="15" thickBot="1">
      <c r="A80" s="83" t="s">
        <v>111</v>
      </c>
      <c r="B80" s="84" t="s">
        <v>112</v>
      </c>
    </row>
    <row r="81" spans="1:2" ht="120">
      <c r="A81" s="85" t="s">
        <v>113</v>
      </c>
      <c r="B81" s="86" t="s">
        <v>115</v>
      </c>
    </row>
    <row r="82" spans="1:2" ht="45">
      <c r="A82" s="85" t="s">
        <v>114</v>
      </c>
      <c r="B82" s="86" t="s">
        <v>116</v>
      </c>
    </row>
    <row r="83" spans="1:2" ht="15" thickBot="1">
      <c r="A83" s="87"/>
      <c r="B83" s="82" t="s">
        <v>117</v>
      </c>
    </row>
    <row r="84" spans="1:2" ht="30" thickBot="1">
      <c r="A84" s="83" t="s">
        <v>118</v>
      </c>
      <c r="B84" s="84" t="s">
        <v>119</v>
      </c>
    </row>
    <row r="85" spans="1:2" ht="15">
      <c r="A85" s="262" t="s">
        <v>120</v>
      </c>
      <c r="B85" s="86" t="s">
        <v>121</v>
      </c>
    </row>
    <row r="86" spans="1:2" ht="30">
      <c r="A86" s="263"/>
      <c r="B86" s="86" t="s">
        <v>122</v>
      </c>
    </row>
    <row r="87" spans="1:2" ht="30">
      <c r="A87" s="263"/>
      <c r="B87" s="86" t="s">
        <v>123</v>
      </c>
    </row>
    <row r="88" spans="1:2" ht="30">
      <c r="A88" s="263"/>
      <c r="B88" s="86" t="s">
        <v>124</v>
      </c>
    </row>
    <row r="89" spans="1:2" ht="15">
      <c r="A89" s="263"/>
      <c r="B89" s="86" t="s">
        <v>125</v>
      </c>
    </row>
    <row r="90" spans="1:2" ht="15">
      <c r="A90" s="263"/>
      <c r="B90" s="86" t="s">
        <v>126</v>
      </c>
    </row>
    <row r="91" spans="1:2" ht="15">
      <c r="A91" s="263"/>
      <c r="B91" s="86" t="s">
        <v>127</v>
      </c>
    </row>
    <row r="92" spans="1:2" ht="15">
      <c r="A92" s="263"/>
      <c r="B92" s="86" t="s">
        <v>128</v>
      </c>
    </row>
    <row r="93" spans="1:2" ht="15">
      <c r="A93" s="263"/>
      <c r="B93" s="86" t="s">
        <v>129</v>
      </c>
    </row>
    <row r="94" spans="1:2" ht="15" thickBot="1">
      <c r="A94" s="264"/>
      <c r="B94" s="82" t="s">
        <v>130</v>
      </c>
    </row>
    <row r="95" spans="1:2" ht="15" thickBot="1">
      <c r="A95" s="81"/>
      <c r="B95" s="84" t="s">
        <v>131</v>
      </c>
    </row>
    <row r="96" spans="1:2" ht="165" thickBot="1">
      <c r="A96" s="81" t="s">
        <v>132</v>
      </c>
      <c r="B96" s="82" t="s">
        <v>133</v>
      </c>
    </row>
    <row r="97" spans="1:2" ht="15" thickBot="1">
      <c r="A97" s="81"/>
      <c r="B97" s="84" t="s">
        <v>134</v>
      </c>
    </row>
    <row r="98" spans="1:2" ht="120" thickBot="1">
      <c r="A98" s="81" t="s">
        <v>135</v>
      </c>
      <c r="B98" s="82" t="s">
        <v>133</v>
      </c>
    </row>
    <row r="99" spans="1:2" ht="15" thickBot="1">
      <c r="A99" s="83" t="s">
        <v>136</v>
      </c>
      <c r="B99" s="84" t="s">
        <v>137</v>
      </c>
    </row>
    <row r="100" spans="1:2" ht="105">
      <c r="A100" s="85" t="s">
        <v>138</v>
      </c>
      <c r="B100" s="86" t="s">
        <v>141</v>
      </c>
    </row>
    <row r="101" spans="1:2" ht="90">
      <c r="A101" s="85" t="s">
        <v>139</v>
      </c>
      <c r="B101" s="86" t="s">
        <v>142</v>
      </c>
    </row>
    <row r="102" spans="1:2" ht="105">
      <c r="A102" s="85" t="s">
        <v>140</v>
      </c>
      <c r="B102" s="86" t="s">
        <v>143</v>
      </c>
    </row>
    <row r="103" spans="1:2" ht="30">
      <c r="A103" s="88"/>
      <c r="B103" s="86" t="s">
        <v>144</v>
      </c>
    </row>
    <row r="104" spans="1:2" ht="30">
      <c r="A104" s="88"/>
      <c r="B104" s="86" t="s">
        <v>145</v>
      </c>
    </row>
    <row r="105" spans="1:2" ht="45" thickBot="1">
      <c r="A105" s="87"/>
      <c r="B105" s="82" t="s">
        <v>146</v>
      </c>
    </row>
  </sheetData>
  <sheetProtection password="CB12" sheet="1" objects="1" scenarios="1" selectLockedCells="1" selectUnlockedCells="1"/>
  <mergeCells count="26">
    <mergeCell ref="A15:B15"/>
    <mergeCell ref="A41:B41"/>
    <mergeCell ref="A42:B42"/>
    <mergeCell ref="A3:B3"/>
    <mergeCell ref="A26:B26"/>
    <mergeCell ref="A27:B27"/>
    <mergeCell ref="A28:B28"/>
    <mergeCell ref="A29:B29"/>
    <mergeCell ref="A24:B24"/>
    <mergeCell ref="A25:B25"/>
    <mergeCell ref="A38:B38"/>
    <mergeCell ref="A39:B39"/>
    <mergeCell ref="A65:A67"/>
    <mergeCell ref="A71:A74"/>
    <mergeCell ref="A55:A57"/>
    <mergeCell ref="A59:A61"/>
    <mergeCell ref="A85:A94"/>
    <mergeCell ref="A17:B17"/>
    <mergeCell ref="A18:B18"/>
    <mergeCell ref="A19:B19"/>
    <mergeCell ref="A20:B20"/>
    <mergeCell ref="A21:B21"/>
    <mergeCell ref="A22:B22"/>
    <mergeCell ref="A23:B23"/>
    <mergeCell ref="A47:A48"/>
    <mergeCell ref="A50:A53"/>
  </mergeCells>
  <printOptions horizontalCentered="1" verticalCentered="1"/>
  <pageMargins left="0.35629921259842523" right="0.35629921259842523" top="0.40944881889763785" bottom="0.40944881889763785" header="0.5" footer="0.5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M4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5.28125" style="140" customWidth="1"/>
    <col min="2" max="2" width="6.00390625" style="140" customWidth="1"/>
    <col min="3" max="3" width="11.140625" style="140" bestFit="1" customWidth="1"/>
    <col min="4" max="4" width="8.28125" style="140" customWidth="1"/>
    <col min="5" max="5" width="8.8515625" style="140" customWidth="1"/>
    <col min="6" max="6" width="16.8515625" style="140" customWidth="1"/>
    <col min="7" max="7" width="17.42187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260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21</v>
      </c>
      <c r="B2" s="142"/>
      <c r="C2" s="142"/>
      <c r="D2" s="143"/>
      <c r="E2" s="143"/>
      <c r="F2" s="144"/>
      <c r="G2" s="145"/>
    </row>
    <row r="3" spans="1:7" ht="15">
      <c r="A3" s="146"/>
      <c r="B3" s="142"/>
      <c r="C3" s="142"/>
      <c r="D3" s="143"/>
      <c r="E3" s="143"/>
      <c r="F3" s="144"/>
      <c r="G3" s="145"/>
    </row>
    <row r="4" spans="1:7" ht="12" customHeight="1">
      <c r="A4" s="415" t="s">
        <v>138</v>
      </c>
      <c r="B4" s="416"/>
      <c r="C4" s="417"/>
      <c r="D4" s="317" t="s">
        <v>137</v>
      </c>
      <c r="E4" s="318"/>
      <c r="F4" s="318"/>
      <c r="G4" s="319"/>
    </row>
    <row r="5" spans="1:7" ht="93.75" customHeight="1">
      <c r="A5" s="410"/>
      <c r="B5" s="411"/>
      <c r="C5" s="412"/>
      <c r="D5" s="320" t="str">
        <f>"sulla sommatoria dei componenti positivi di reddito lordi e delle attività:"</f>
        <v>sulla sommatoria dei componenti positivi di reddito lordi e delle attività:</v>
      </c>
      <c r="E5" s="321"/>
      <c r="F5" s="321"/>
      <c r="G5" s="322"/>
    </row>
    <row r="6" spans="1:7" ht="28.5" customHeight="1">
      <c r="A6" s="410"/>
      <c r="B6" s="411"/>
      <c r="C6" s="412"/>
      <c r="D6" s="323" t="str">
        <f>"- fino a euro 5.000.000,00 da euro 6.000 a euro 8.000"</f>
        <v>- fino a euro 5.000.000,00 da euro 6.000 a euro 8.000</v>
      </c>
      <c r="E6" s="324"/>
      <c r="F6" s="324"/>
      <c r="G6" s="325"/>
    </row>
    <row r="7" spans="1:13" s="140" customFormat="1" ht="28.5" customHeight="1">
      <c r="A7" s="410" t="s">
        <v>139</v>
      </c>
      <c r="B7" s="411"/>
      <c r="C7" s="412"/>
      <c r="D7" s="323" t="str">
        <f>"- per il di più fino a euro 100.000.000 dallo 0,009% allo 0,010%"</f>
        <v>- per il di più fino a euro 100.000.000 dallo 0,009% allo 0,010%</v>
      </c>
      <c r="E7" s="324"/>
      <c r="F7" s="324"/>
      <c r="G7" s="325"/>
      <c r="I7" s="2"/>
      <c r="J7" s="2"/>
      <c r="K7" s="2"/>
      <c r="L7" s="2"/>
      <c r="M7" s="2"/>
    </row>
    <row r="8" spans="1:13" s="140" customFormat="1" ht="69" customHeight="1">
      <c r="A8" s="410"/>
      <c r="B8" s="411"/>
      <c r="C8" s="412"/>
      <c r="D8" s="323" t="str">
        <f>"- per il di più fino a euro 300.000.000 dallo 0,0060% allo 0,009%"</f>
        <v>- per il di più fino a euro 300.000.000 dallo 0,0060% allo 0,009%</v>
      </c>
      <c r="E8" s="324"/>
      <c r="F8" s="324"/>
      <c r="G8" s="325"/>
      <c r="I8" s="2"/>
      <c r="J8" s="2"/>
      <c r="K8" s="2"/>
      <c r="L8" s="2"/>
      <c r="M8" s="2"/>
    </row>
    <row r="9" spans="1:13" s="140" customFormat="1" ht="28.5" customHeight="1">
      <c r="A9" s="367" t="s">
        <v>140</v>
      </c>
      <c r="B9" s="324"/>
      <c r="C9" s="368"/>
      <c r="D9" s="323" t="str">
        <f>"- per il di più fino a euro 800.000.000 dallo 0,005% allo 0,006%"</f>
        <v>- per il di più fino a euro 800.000.000 dallo 0,005% allo 0,006%</v>
      </c>
      <c r="E9" s="324"/>
      <c r="F9" s="324"/>
      <c r="G9" s="325"/>
      <c r="I9" s="2"/>
      <c r="J9" s="2"/>
      <c r="K9" s="2"/>
      <c r="L9" s="2"/>
      <c r="M9" s="2"/>
    </row>
    <row r="10" spans="1:13" s="140" customFormat="1" ht="78" customHeight="1">
      <c r="A10" s="369"/>
      <c r="B10" s="327"/>
      <c r="C10" s="370"/>
      <c r="D10" s="326" t="str">
        <f>"- per ogni euro 100.000.000 di valore in più o frazione, rispetto a euro 800.000.000 una maggiorazione da euro 7.500 ad euro 10.000"</f>
        <v>- per ogni euro 100.000.000 di valore in più o frazione, rispetto a euro 800.000.000 una maggiorazione da euro 7.500 ad euro 10.000</v>
      </c>
      <c r="E10" s="327"/>
      <c r="F10" s="327"/>
      <c r="G10" s="328"/>
      <c r="I10" s="2"/>
      <c r="J10" s="2"/>
      <c r="K10" s="2"/>
      <c r="L10" s="2"/>
      <c r="M10" s="2"/>
    </row>
    <row r="11" spans="1:13" s="140" customFormat="1" ht="13.5" customHeight="1">
      <c r="A11" s="147"/>
      <c r="B11" s="148"/>
      <c r="C11" s="148"/>
      <c r="D11" s="91"/>
      <c r="E11" s="91"/>
      <c r="F11" s="91"/>
      <c r="G11" s="202"/>
      <c r="I11" s="2"/>
      <c r="J11" s="2"/>
      <c r="K11" s="2"/>
      <c r="L11" s="2"/>
      <c r="M11" s="2"/>
    </row>
    <row r="12" spans="1:12" s="140" customFormat="1" ht="15">
      <c r="A12" s="149" t="s">
        <v>0</v>
      </c>
      <c r="B12" s="150"/>
      <c r="C12" s="151"/>
      <c r="D12" s="159"/>
      <c r="E12" s="150"/>
      <c r="F12" s="152"/>
      <c r="G12" s="153"/>
      <c r="I12" s="2"/>
      <c r="J12" s="2"/>
      <c r="K12" s="2"/>
      <c r="L12" s="2"/>
    </row>
    <row r="13" spans="1:13" s="140" customFormat="1" ht="12.75">
      <c r="A13" s="154" t="s">
        <v>261</v>
      </c>
      <c r="B13" s="159"/>
      <c r="C13" s="159"/>
      <c r="D13" s="155"/>
      <c r="E13" s="155"/>
      <c r="F13" s="152"/>
      <c r="G13" s="153"/>
      <c r="I13" s="2"/>
      <c r="J13" s="2"/>
      <c r="K13" s="2"/>
      <c r="L13" s="2"/>
      <c r="M13" s="2"/>
    </row>
    <row r="14" spans="1:13" s="140" customFormat="1" ht="12.75">
      <c r="A14" s="154" t="s">
        <v>262</v>
      </c>
      <c r="B14" s="312"/>
      <c r="C14" s="313"/>
      <c r="D14" s="155"/>
      <c r="E14" s="155"/>
      <c r="F14" s="152"/>
      <c r="G14" s="153"/>
      <c r="I14" s="2"/>
      <c r="J14" s="2"/>
      <c r="K14" s="2"/>
      <c r="L14" s="2"/>
      <c r="M14" s="2"/>
    </row>
    <row r="15" spans="1:13" s="140" customFormat="1" ht="12.75">
      <c r="A15" s="154"/>
      <c r="B15" s="203"/>
      <c r="C15" s="203"/>
      <c r="D15" s="215" t="s">
        <v>268</v>
      </c>
      <c r="E15" s="155"/>
      <c r="F15" s="152"/>
      <c r="G15" s="153"/>
      <c r="I15" s="2"/>
      <c r="J15" s="2"/>
      <c r="K15" s="2"/>
      <c r="L15" s="2"/>
      <c r="M15" s="2"/>
    </row>
    <row r="16" spans="1:13" s="140" customFormat="1" ht="12.75">
      <c r="A16" s="154" t="s">
        <v>263</v>
      </c>
      <c r="B16" s="247"/>
      <c r="C16" s="203" t="s">
        <v>266</v>
      </c>
      <c r="D16" s="248"/>
      <c r="E16" s="155"/>
      <c r="F16" s="152"/>
      <c r="G16" s="153"/>
      <c r="I16" s="2"/>
      <c r="J16" s="2"/>
      <c r="K16" s="2"/>
      <c r="L16" s="2"/>
      <c r="M16" s="2"/>
    </row>
    <row r="17" spans="1:13" s="140" customFormat="1" ht="12.75">
      <c r="A17" s="154"/>
      <c r="B17" s="203"/>
      <c r="C17" s="203"/>
      <c r="D17" s="155"/>
      <c r="E17" s="155"/>
      <c r="F17" s="152"/>
      <c r="G17" s="153"/>
      <c r="I17" s="2"/>
      <c r="J17" s="2"/>
      <c r="K17" s="2"/>
      <c r="L17" s="2"/>
      <c r="M17" s="2"/>
    </row>
    <row r="18" spans="1:13" s="140" customFormat="1" ht="12.75">
      <c r="A18" s="154" t="s">
        <v>265</v>
      </c>
      <c r="B18" s="247"/>
      <c r="C18" s="203" t="s">
        <v>267</v>
      </c>
      <c r="D18" s="248"/>
      <c r="E18" s="155"/>
      <c r="F18" s="152"/>
      <c r="G18" s="153"/>
      <c r="I18" s="2"/>
      <c r="J18" s="2"/>
      <c r="K18" s="2"/>
      <c r="L18" s="2"/>
      <c r="M18" s="2"/>
    </row>
    <row r="19" spans="1:13" s="140" customFormat="1" ht="12.75">
      <c r="A19" s="154"/>
      <c r="B19" s="203"/>
      <c r="C19" s="203"/>
      <c r="D19" s="155"/>
      <c r="E19" s="155"/>
      <c r="F19" s="152"/>
      <c r="G19" s="153"/>
      <c r="I19" s="2"/>
      <c r="J19" s="2"/>
      <c r="K19" s="2"/>
      <c r="L19" s="2"/>
      <c r="M19" s="2"/>
    </row>
    <row r="20" spans="1:13" s="140" customFormat="1" ht="12.75">
      <c r="A20" s="154" t="s">
        <v>264</v>
      </c>
      <c r="B20" s="247"/>
      <c r="C20" s="203" t="s">
        <v>267</v>
      </c>
      <c r="D20" s="248"/>
      <c r="E20" s="155"/>
      <c r="F20" s="152"/>
      <c r="G20" s="153"/>
      <c r="I20" s="2"/>
      <c r="J20" s="2"/>
      <c r="K20" s="2"/>
      <c r="L20" s="2"/>
      <c r="M20" s="2"/>
    </row>
    <row r="21" spans="1:13" s="140" customFormat="1" ht="12.75">
      <c r="A21" s="154"/>
      <c r="B21" s="203"/>
      <c r="C21" s="203"/>
      <c r="D21" s="155"/>
      <c r="E21" s="155"/>
      <c r="F21" s="152"/>
      <c r="G21" s="153"/>
      <c r="I21" s="2"/>
      <c r="J21" s="2"/>
      <c r="K21" s="2"/>
      <c r="L21" s="2"/>
      <c r="M21" s="2"/>
    </row>
    <row r="22" spans="1:13" s="140" customFormat="1" ht="12.75">
      <c r="A22" s="195" t="s">
        <v>190</v>
      </c>
      <c r="B22" s="161"/>
      <c r="C22" s="161"/>
      <c r="D22" s="161"/>
      <c r="E22" s="161"/>
      <c r="F22" s="162" t="s">
        <v>5</v>
      </c>
      <c r="G22" s="163" t="s">
        <v>6</v>
      </c>
      <c r="I22" s="2"/>
      <c r="J22" s="2"/>
      <c r="K22" s="2"/>
      <c r="L22" s="2"/>
      <c r="M22" s="2"/>
    </row>
    <row r="23" spans="1:13" s="140" customFormat="1" ht="12.75">
      <c r="A23" s="197" t="s">
        <v>3</v>
      </c>
      <c r="B23" s="315">
        <v>5000000</v>
      </c>
      <c r="C23" s="315"/>
      <c r="D23" s="168"/>
      <c r="E23" s="168"/>
      <c r="F23" s="165">
        <v>6000</v>
      </c>
      <c r="G23" s="166">
        <v>8000</v>
      </c>
      <c r="I23" s="2"/>
      <c r="J23" s="2"/>
      <c r="K23" s="2"/>
      <c r="L23" s="2"/>
      <c r="M23" s="2"/>
    </row>
    <row r="24" spans="1:13" s="140" customFormat="1" ht="12.75">
      <c r="A24" s="198" t="s">
        <v>4</v>
      </c>
      <c r="B24" s="315">
        <v>100000000</v>
      </c>
      <c r="C24" s="315"/>
      <c r="D24" s="212">
        <v>9E-05</v>
      </c>
      <c r="E24" s="212">
        <v>0.0001</v>
      </c>
      <c r="F24" s="167">
        <f>IF($B$14&lt;=B23,0,IF(AND($B$14&gt;B23,$B$14&lt;B24),($B$14-B23)*D24,(B24-B23)*D24))</f>
        <v>0</v>
      </c>
      <c r="G24" s="166">
        <f>IF($B$14&lt;=B23,0,IF(AND($B$14&gt;B23,$B$14&lt;B24),($B$14-B23)*E24,(B24-B23)*E24))</f>
        <v>0</v>
      </c>
      <c r="I24" s="2"/>
      <c r="J24" s="2"/>
      <c r="K24" s="2"/>
      <c r="L24" s="2"/>
      <c r="M24" s="2"/>
    </row>
    <row r="25" spans="1:13" s="140" customFormat="1" ht="12.75">
      <c r="A25" s="198" t="s">
        <v>4</v>
      </c>
      <c r="B25" s="301">
        <v>300000000</v>
      </c>
      <c r="C25" s="302"/>
      <c r="D25" s="212">
        <v>6E-05</v>
      </c>
      <c r="E25" s="212">
        <v>9E-05</v>
      </c>
      <c r="F25" s="167">
        <f>IF($B$14&lt;=B24,0,IF(AND($B$14&gt;B24,$B$14&lt;B25),($B$14-B24)*D25,(B25-B24)*D25))</f>
        <v>0</v>
      </c>
      <c r="G25" s="166">
        <f>IF($B$14&lt;=B24,0,IF(AND($B$14&gt;B24,$B$14&lt;B25),($B$14-B24)*E25,(B25-B24)*E25))</f>
        <v>0</v>
      </c>
      <c r="I25" s="2"/>
      <c r="J25" s="2"/>
      <c r="K25" s="2"/>
      <c r="L25" s="2"/>
      <c r="M25" s="2"/>
    </row>
    <row r="26" spans="1:13" s="140" customFormat="1" ht="12.75">
      <c r="A26" s="198" t="s">
        <v>4</v>
      </c>
      <c r="B26" s="301">
        <v>800000000</v>
      </c>
      <c r="C26" s="302"/>
      <c r="D26" s="212">
        <v>5E-05</v>
      </c>
      <c r="E26" s="212">
        <v>6E-05</v>
      </c>
      <c r="F26" s="167">
        <f>IF($B$14&lt;=B25,0,IF(AND($B$14&gt;B25,$B$14&lt;B26),($B$14-B25)*D26,(B26-B25)*D26))</f>
        <v>0</v>
      </c>
      <c r="G26" s="166">
        <f>IF($B$14&lt;=B25,0,IF(AND($B$14&gt;B25,$B$14&lt;B26),($B$14-B25)*E26,(B26-B25)*E26))</f>
        <v>0</v>
      </c>
      <c r="I26" s="2"/>
      <c r="J26" s="2"/>
      <c r="K26" s="2"/>
      <c r="L26" s="2"/>
      <c r="M26" s="2"/>
    </row>
    <row r="27" spans="1:13" s="140" customFormat="1" ht="12.75">
      <c r="A27" s="198" t="s">
        <v>185</v>
      </c>
      <c r="B27" s="301">
        <v>800000000</v>
      </c>
      <c r="C27" s="302"/>
      <c r="D27" s="212"/>
      <c r="E27" s="212"/>
      <c r="F27" s="167">
        <f>IF(B14&lt;=B27,0,CEILING((B14-B27)/100000000,1)*7500)</f>
        <v>0</v>
      </c>
      <c r="G27" s="216">
        <f>IF(B14&lt;=B27,0,CEILING((B14-B27)/100000000,1)*10000)</f>
        <v>0</v>
      </c>
      <c r="I27" s="2"/>
      <c r="J27" s="2"/>
      <c r="K27" s="2"/>
      <c r="L27" s="2"/>
      <c r="M27" s="2"/>
    </row>
    <row r="28" spans="1:13" s="140" customFormat="1" ht="12.75">
      <c r="A28" s="198"/>
      <c r="B28" s="315"/>
      <c r="C28" s="315"/>
      <c r="D28" s="212"/>
      <c r="E28" s="212"/>
      <c r="F28" s="165"/>
      <c r="G28" s="166"/>
      <c r="I28" s="2"/>
      <c r="J28" s="2"/>
      <c r="K28" s="2"/>
      <c r="L28" s="2"/>
      <c r="M28" s="2"/>
    </row>
    <row r="29" spans="1:13" s="140" customFormat="1" ht="12.75">
      <c r="A29" s="199"/>
      <c r="B29" s="169"/>
      <c r="C29" s="169"/>
      <c r="D29" s="213"/>
      <c r="E29" s="213"/>
      <c r="F29" s="172"/>
      <c r="G29" s="173"/>
      <c r="I29" s="2"/>
      <c r="J29" s="2"/>
      <c r="K29" s="2"/>
      <c r="L29" s="2"/>
      <c r="M29" s="2"/>
    </row>
    <row r="30" spans="1:13" s="140" customFormat="1" ht="12.75">
      <c r="A30" s="413" t="str">
        <f>IF(B16="s","riduzione per società di godimento-in liquidazione-soggette a procedure concorsuali"," ")</f>
        <v> </v>
      </c>
      <c r="B30" s="414"/>
      <c r="C30" s="414"/>
      <c r="D30" s="414"/>
      <c r="E30" s="214"/>
      <c r="F30" s="172">
        <f>IF(B16="s",-SUM(F23:F27)*D16,0)</f>
        <v>0</v>
      </c>
      <c r="G30" s="173">
        <f>IF(B16="s",-SUM(G23:G27)*D16,0)</f>
        <v>0</v>
      </c>
      <c r="I30" s="2"/>
      <c r="J30" s="2"/>
      <c r="K30" s="2"/>
      <c r="L30" s="2"/>
      <c r="M30" s="2"/>
    </row>
    <row r="31" spans="1:13" s="140" customFormat="1" ht="12.75">
      <c r="A31" s="211"/>
      <c r="B31" s="169"/>
      <c r="C31" s="169"/>
      <c r="D31" s="213"/>
      <c r="E31" s="213"/>
      <c r="F31" s="172"/>
      <c r="G31" s="173"/>
      <c r="I31" s="2"/>
      <c r="J31" s="2"/>
      <c r="K31" s="2"/>
      <c r="L31" s="2"/>
      <c r="M31" s="2"/>
    </row>
    <row r="32" spans="1:13" s="140" customFormat="1" ht="12.75">
      <c r="A32" s="413" t="str">
        <f>IF(B18="s","maggiorazione per incarico di sindaco unico"," ")</f>
        <v> </v>
      </c>
      <c r="B32" s="414"/>
      <c r="C32" s="414"/>
      <c r="D32" s="414"/>
      <c r="E32" s="213"/>
      <c r="F32" s="172">
        <f>IF(B18="s",SUM(F23:F27)*D18,0)</f>
        <v>0</v>
      </c>
      <c r="G32" s="173">
        <f>IF(B18="s",SUM(G23:G27)*D18,0)</f>
        <v>0</v>
      </c>
      <c r="I32" s="2"/>
      <c r="J32" s="2"/>
      <c r="K32" s="2"/>
      <c r="L32" s="2"/>
      <c r="M32" s="2"/>
    </row>
    <row r="33" spans="1:13" s="140" customFormat="1" ht="12.75">
      <c r="A33" s="199"/>
      <c r="B33" s="169"/>
      <c r="C33" s="169"/>
      <c r="D33" s="213"/>
      <c r="E33" s="213"/>
      <c r="F33" s="172"/>
      <c r="G33" s="173"/>
      <c r="I33" s="2"/>
      <c r="J33" s="2"/>
      <c r="K33" s="2"/>
      <c r="L33" s="2"/>
      <c r="M33" s="2"/>
    </row>
    <row r="34" spans="1:13" s="140" customFormat="1" ht="12.75">
      <c r="A34" s="413" t="str">
        <f>IF(B20="s","maggiorazione per incarico di presidente del collegio sindacale"," ")</f>
        <v> </v>
      </c>
      <c r="B34" s="414"/>
      <c r="C34" s="414"/>
      <c r="D34" s="414"/>
      <c r="E34" s="213"/>
      <c r="F34" s="172">
        <f>IF(B20="s",SUM(F23:F27)*D20,0)</f>
        <v>0</v>
      </c>
      <c r="G34" s="173">
        <f>IF(B20="s",SUM(G23:G27)*D20,0)</f>
        <v>0</v>
      </c>
      <c r="I34" s="2"/>
      <c r="J34" s="2"/>
      <c r="K34" s="2"/>
      <c r="L34" s="2"/>
      <c r="M34" s="2"/>
    </row>
    <row r="35" spans="1:13" s="140" customFormat="1" ht="12.75">
      <c r="A35" s="199"/>
      <c r="B35" s="169"/>
      <c r="C35" s="169"/>
      <c r="D35" s="213"/>
      <c r="E35" s="213"/>
      <c r="F35" s="172"/>
      <c r="G35" s="173"/>
      <c r="I35" s="2"/>
      <c r="J35" s="2"/>
      <c r="K35" s="2"/>
      <c r="L35" s="2"/>
      <c r="M35" s="2"/>
    </row>
    <row r="36" spans="1:13" s="140" customFormat="1" ht="12.75">
      <c r="A36" s="174" t="s">
        <v>172</v>
      </c>
      <c r="B36" s="169"/>
      <c r="C36" s="169"/>
      <c r="D36" s="170"/>
      <c r="E36" s="171"/>
      <c r="F36" s="172"/>
      <c r="G36" s="173"/>
      <c r="I36" s="2"/>
      <c r="J36" s="2"/>
      <c r="K36" s="2"/>
      <c r="L36" s="2"/>
      <c r="M36" s="2"/>
    </row>
    <row r="37" spans="1:13" s="140" customFormat="1" ht="12.75">
      <c r="A37" s="175" t="s">
        <v>269</v>
      </c>
      <c r="B37" s="161"/>
      <c r="C37" s="161"/>
      <c r="D37" s="161"/>
      <c r="E37" s="161"/>
      <c r="F37" s="161"/>
      <c r="G37" s="176"/>
      <c r="I37" s="2"/>
      <c r="J37" s="2"/>
      <c r="K37" s="2"/>
      <c r="L37" s="2"/>
      <c r="M37" s="2"/>
    </row>
    <row r="38" spans="1:13" s="140" customFormat="1" ht="12.75">
      <c r="A38" s="177" t="s">
        <v>183</v>
      </c>
      <c r="B38" s="161"/>
      <c r="C38" s="161"/>
      <c r="D38" s="161"/>
      <c r="E38" s="161"/>
      <c r="F38" s="161"/>
      <c r="G38" s="176"/>
      <c r="I38" s="2"/>
      <c r="J38" s="2"/>
      <c r="K38" s="2"/>
      <c r="L38" s="2"/>
      <c r="M38" s="2"/>
    </row>
    <row r="39" spans="1:13" s="140" customFormat="1" ht="12.75">
      <c r="A39" s="201" t="s">
        <v>270</v>
      </c>
      <c r="B39" s="316">
        <f>B14</f>
        <v>0</v>
      </c>
      <c r="C39" s="316"/>
      <c r="D39" s="178"/>
      <c r="E39" s="178"/>
      <c r="F39" s="179">
        <f>SUM(F23:F34)</f>
        <v>6000</v>
      </c>
      <c r="G39" s="200">
        <f>SUM(G23:G34)</f>
        <v>8000</v>
      </c>
      <c r="I39" s="2"/>
      <c r="J39" s="2"/>
      <c r="K39" s="2"/>
      <c r="L39" s="2"/>
      <c r="M39" s="2"/>
    </row>
    <row r="40" spans="1:13" s="140" customFormat="1" ht="13.5" thickBot="1">
      <c r="A40" s="180"/>
      <c r="B40" s="314"/>
      <c r="C40" s="314"/>
      <c r="D40" s="181"/>
      <c r="E40" s="181"/>
      <c r="F40" s="182"/>
      <c r="G40" s="183"/>
      <c r="I40" s="2"/>
      <c r="J40" s="2"/>
      <c r="K40" s="2"/>
      <c r="L40" s="2"/>
      <c r="M40" s="2"/>
    </row>
    <row r="41" spans="1:13" s="140" customFormat="1" ht="12.75">
      <c r="A41" s="184"/>
      <c r="B41" s="185"/>
      <c r="C41" s="186"/>
      <c r="D41" s="187"/>
      <c r="E41" s="187"/>
      <c r="F41" s="188"/>
      <c r="G41" s="189"/>
      <c r="I41" s="2"/>
      <c r="J41" s="2"/>
      <c r="K41" s="2"/>
      <c r="L41" s="2"/>
      <c r="M41" s="2"/>
    </row>
    <row r="42" spans="1:13" s="140" customFormat="1" ht="12.75">
      <c r="A42" s="190"/>
      <c r="B42" s="185"/>
      <c r="C42" s="191"/>
      <c r="D42" s="192"/>
      <c r="E42" s="192"/>
      <c r="F42" s="193"/>
      <c r="G42" s="193"/>
      <c r="I42" s="2"/>
      <c r="J42" s="2"/>
      <c r="K42" s="2"/>
      <c r="L42" s="2"/>
      <c r="M42" s="2"/>
    </row>
    <row r="43" spans="1:13" s="140" customFormat="1" ht="12.75">
      <c r="A43" s="190"/>
      <c r="B43" s="185"/>
      <c r="C43" s="186"/>
      <c r="D43" s="185"/>
      <c r="E43" s="185"/>
      <c r="F43" s="188"/>
      <c r="G43" s="189"/>
      <c r="I43" s="2"/>
      <c r="J43" s="2"/>
      <c r="K43" s="2"/>
      <c r="L43" s="2"/>
      <c r="M43" s="2"/>
    </row>
    <row r="45" spans="1:13" s="140" customFormat="1" ht="12.75">
      <c r="A45" s="194"/>
      <c r="I45" s="2"/>
      <c r="J45" s="2"/>
      <c r="K45" s="2"/>
      <c r="L45" s="2"/>
      <c r="M45" s="2"/>
    </row>
  </sheetData>
  <sheetProtection/>
  <mergeCells count="23">
    <mergeCell ref="D8:G8"/>
    <mergeCell ref="D9:G9"/>
    <mergeCell ref="D10:G10"/>
    <mergeCell ref="B40:C40"/>
    <mergeCell ref="B25:C25"/>
    <mergeCell ref="B26:C26"/>
    <mergeCell ref="B27:C27"/>
    <mergeCell ref="B39:C39"/>
    <mergeCell ref="A4:C6"/>
    <mergeCell ref="A9:C10"/>
    <mergeCell ref="A34:D34"/>
    <mergeCell ref="B14:C14"/>
    <mergeCell ref="B23:C23"/>
    <mergeCell ref="A7:C8"/>
    <mergeCell ref="A30:D30"/>
    <mergeCell ref="D5:G5"/>
    <mergeCell ref="B1:D1"/>
    <mergeCell ref="D4:G4"/>
    <mergeCell ref="A32:D32"/>
    <mergeCell ref="B24:C24"/>
    <mergeCell ref="B28:C28"/>
    <mergeCell ref="D6:G6"/>
    <mergeCell ref="D7:G7"/>
  </mergeCells>
  <dataValidations count="3">
    <dataValidation errorStyle="warning" type="decimal" allowBlank="1" showInputMessage="1" showErrorMessage="1" promptTitle="percentuale di riduzione" prompt="è applicata una riduzione fino al 50%.&#10;immettere i dati nel formato 0,xx" errorTitle="dato non valido" error="la percentuale di riduzione ammessa non può essere superiore al  50%" sqref="D16">
      <formula1>0.01</formula1>
      <formula2>0.5</formula2>
    </dataValidation>
    <dataValidation type="decimal" allowBlank="1" showInputMessage="1" showErrorMessage="1" promptTitle="Percentuale di maggiorazione" prompt="Nell'ipotesi di sindaco unico il compenso può essere aumentato fino al 100%" sqref="D18">
      <formula1>0.01</formula1>
      <formula2>1</formula2>
    </dataValidation>
    <dataValidation errorStyle="warning" type="decimal" allowBlank="1" showInputMessage="1" showErrorMessage="1" promptTitle="Percentuale di aumento" prompt="Il compenso può essere aumentato fino al 50%" errorTitle="Valore non corretto" error="La percentuale di aumento deve essere compresa tra l'1 ed il 50%" sqref="D20">
      <formula1>0.01</formula1>
      <formula2>0.5</formula2>
    </dataValidation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L65"/>
  <sheetViews>
    <sheetView tabSelected="1" zoomScalePageLayoutView="0" workbookViewId="0" topLeftCell="A1">
      <selection activeCell="C2" sqref="C2:G2"/>
    </sheetView>
  </sheetViews>
  <sheetFormatPr defaultColWidth="9.140625" defaultRowHeight="12.75"/>
  <cols>
    <col min="1" max="1" width="0.85546875" style="0" customWidth="1"/>
    <col min="2" max="2" width="47.140625" style="0" customWidth="1"/>
    <col min="3" max="3" width="5.28125" style="48" customWidth="1"/>
    <col min="4" max="4" width="16.00390625" style="48" customWidth="1"/>
    <col min="5" max="7" width="16.00390625" style="0" customWidth="1"/>
  </cols>
  <sheetData>
    <row r="1" spans="1:7" ht="18" thickTop="1">
      <c r="A1" s="15"/>
      <c r="B1" s="267"/>
      <c r="C1" s="268"/>
      <c r="D1" s="268"/>
      <c r="E1" s="268"/>
      <c r="F1" s="268"/>
      <c r="G1" s="269"/>
    </row>
    <row r="2" spans="1:7" ht="17.25">
      <c r="A2" s="15"/>
      <c r="B2" s="54" t="s">
        <v>19</v>
      </c>
      <c r="C2" s="270"/>
      <c r="D2" s="271"/>
      <c r="E2" s="271"/>
      <c r="F2" s="271"/>
      <c r="G2" s="272"/>
    </row>
    <row r="3" spans="1:7" ht="18" thickBot="1">
      <c r="A3" s="15"/>
      <c r="B3" s="55" t="s">
        <v>20</v>
      </c>
      <c r="C3" s="273"/>
      <c r="D3" s="274"/>
      <c r="E3" s="274"/>
      <c r="F3" s="274"/>
      <c r="G3" s="275"/>
    </row>
    <row r="4" spans="1:7" ht="3" customHeight="1" thickBot="1">
      <c r="A4" s="15"/>
      <c r="B4" s="56"/>
      <c r="C4" s="52"/>
      <c r="D4" s="52"/>
      <c r="E4" s="53"/>
      <c r="F4" s="53"/>
      <c r="G4" s="57"/>
    </row>
    <row r="5" spans="1:7" ht="13.5" thickTop="1">
      <c r="A5" s="15"/>
      <c r="B5" s="16" t="s">
        <v>7</v>
      </c>
      <c r="C5" s="17"/>
      <c r="D5" s="18"/>
      <c r="E5" s="19" t="s">
        <v>5</v>
      </c>
      <c r="F5" s="19" t="s">
        <v>6</v>
      </c>
      <c r="G5" s="58" t="s">
        <v>2</v>
      </c>
    </row>
    <row r="6" spans="1:7" ht="12.75">
      <c r="A6" s="15"/>
      <c r="B6" s="20"/>
      <c r="C6" s="21"/>
      <c r="D6" s="21"/>
      <c r="E6" s="22"/>
      <c r="F6" s="22"/>
      <c r="G6" s="23"/>
    </row>
    <row r="7" spans="1:12" ht="12.75">
      <c r="A7" s="15"/>
      <c r="B7" s="24" t="s">
        <v>169</v>
      </c>
      <c r="C7" s="25"/>
      <c r="D7" s="25"/>
      <c r="E7" s="61">
        <f>IF('amministrazione e custodia'!F1="s",'amministrazione e custodia'!F18,0)</f>
        <v>0</v>
      </c>
      <c r="F7" s="61">
        <f>IF('amministrazione e custodia'!F1="s",'amministrazione e custodia'!G18,0)</f>
        <v>0</v>
      </c>
      <c r="G7" s="245"/>
      <c r="L7" s="46"/>
    </row>
    <row r="8" spans="1:12" ht="12.75">
      <c r="A8" s="15"/>
      <c r="B8" s="27"/>
      <c r="C8" s="25"/>
      <c r="D8" s="25"/>
      <c r="E8" s="62"/>
      <c r="F8" s="62"/>
      <c r="G8" s="3"/>
      <c r="L8" s="46"/>
    </row>
    <row r="9" spans="1:12" ht="12.75">
      <c r="A9" s="15"/>
      <c r="B9" s="24" t="s">
        <v>186</v>
      </c>
      <c r="C9" s="25"/>
      <c r="D9" s="25"/>
      <c r="E9" s="61">
        <f>IF(liquidazione!F1="s",liquidazione!F22,0)</f>
        <v>0</v>
      </c>
      <c r="F9" s="61">
        <f>IF(liquidazione!F1="s",liquidazione!G22,0)</f>
        <v>0</v>
      </c>
      <c r="G9" s="245"/>
      <c r="L9" s="47"/>
    </row>
    <row r="10" spans="1:12" ht="12.75">
      <c r="A10" s="15"/>
      <c r="B10" s="28"/>
      <c r="C10" s="25"/>
      <c r="D10" s="25"/>
      <c r="E10" s="62"/>
      <c r="F10" s="62"/>
      <c r="G10" s="3"/>
      <c r="L10" s="46"/>
    </row>
    <row r="11" spans="1:12" ht="12.75">
      <c r="A11" s="15"/>
      <c r="B11" s="24" t="s">
        <v>271</v>
      </c>
      <c r="C11" s="25"/>
      <c r="D11" s="25"/>
      <c r="E11" s="61">
        <f>IF('perizie-valutazioni'!$F$1="S",'perizie-valutazioni'!F20,0)</f>
        <v>0</v>
      </c>
      <c r="F11" s="61">
        <f>IF('perizie-valutazioni'!$F$1="S",'perizie-valutazioni'!G20,0)</f>
        <v>0</v>
      </c>
      <c r="G11" s="245"/>
      <c r="L11" s="47"/>
    </row>
    <row r="12" spans="1:12" ht="12.75">
      <c r="A12" s="15"/>
      <c r="B12" s="29"/>
      <c r="C12" s="25"/>
      <c r="D12" s="25"/>
      <c r="E12" s="62"/>
      <c r="F12" s="62"/>
      <c r="G12" s="3"/>
      <c r="L12" s="47"/>
    </row>
    <row r="13" spans="1:12" ht="12.75">
      <c r="A13" s="15"/>
      <c r="B13" s="24" t="s">
        <v>272</v>
      </c>
      <c r="C13" s="25"/>
      <c r="D13" s="25"/>
      <c r="E13" s="61">
        <f>IF('revisioni contabili'!$F$1="S",'revisioni contabili'!F20,0)</f>
        <v>0</v>
      </c>
      <c r="F13" s="61">
        <f>IF('revisioni contabili'!$F$1="S",'revisioni contabili'!G20,0)</f>
        <v>0</v>
      </c>
      <c r="G13" s="245"/>
      <c r="L13" s="47"/>
    </row>
    <row r="14" spans="1:7" ht="12.75">
      <c r="A14" s="15"/>
      <c r="B14" s="28"/>
      <c r="C14" s="25"/>
      <c r="D14" s="25"/>
      <c r="E14" s="62"/>
      <c r="F14" s="62"/>
      <c r="G14" s="3"/>
    </row>
    <row r="15" spans="1:7" ht="12.75">
      <c r="A15" s="15"/>
      <c r="B15" s="24" t="s">
        <v>273</v>
      </c>
      <c r="C15" s="25"/>
      <c r="D15" s="25"/>
      <c r="E15" s="61">
        <f>IF('contabilità ordinaria'!$F$1="S",'contabilità ordinaria'!F20,0)</f>
        <v>0</v>
      </c>
      <c r="F15" s="61">
        <f>IF('contabilità ordinaria'!$F$1="S",'contabilità ordinaria'!G20,0)</f>
        <v>0</v>
      </c>
      <c r="G15" s="245"/>
    </row>
    <row r="16" spans="1:7" ht="12.75">
      <c r="A16" s="15"/>
      <c r="B16" s="28"/>
      <c r="C16" s="25"/>
      <c r="D16" s="25"/>
      <c r="E16" s="62"/>
      <c r="F16" s="62"/>
      <c r="G16" s="3"/>
    </row>
    <row r="17" spans="1:7" ht="12.75">
      <c r="A17" s="15"/>
      <c r="B17" s="24" t="s">
        <v>274</v>
      </c>
      <c r="C17" s="25"/>
      <c r="D17" s="25"/>
      <c r="E17" s="61">
        <f>IF('contabilità semplificata'!$F$1="S",'contabilità semplificata'!F18,0)</f>
        <v>0</v>
      </c>
      <c r="F17" s="61">
        <f>IF('contabilità semplificata'!$F$1="S",'contabilità semplificata'!G18,0)</f>
        <v>0</v>
      </c>
      <c r="G17" s="245"/>
    </row>
    <row r="18" spans="1:7" ht="12.75">
      <c r="A18" s="15"/>
      <c r="B18" s="28"/>
      <c r="C18" s="25"/>
      <c r="D18" s="25"/>
      <c r="E18" s="62"/>
      <c r="F18" s="62"/>
      <c r="G18" s="3"/>
    </row>
    <row r="19" spans="1:7" ht="12.75">
      <c r="A19" s="15"/>
      <c r="B19" s="24" t="s">
        <v>275</v>
      </c>
      <c r="C19" s="25"/>
      <c r="D19" s="25"/>
      <c r="E19" s="61">
        <f>IF('Formazione del Bilancio'!$F$1="S",'Formazione del Bilancio'!F23,0)</f>
        <v>0</v>
      </c>
      <c r="F19" s="61">
        <f>IF('Formazione del Bilancio'!$F$1="S",'Formazione del Bilancio'!G23,0)</f>
        <v>0</v>
      </c>
      <c r="G19" s="245"/>
    </row>
    <row r="20" spans="1:7" ht="12.75">
      <c r="A20" s="15"/>
      <c r="B20" s="24"/>
      <c r="C20" s="25"/>
      <c r="D20" s="25"/>
      <c r="E20" s="62"/>
      <c r="F20" s="62"/>
      <c r="G20" s="70"/>
    </row>
    <row r="21" spans="1:7" ht="12.75">
      <c r="A21" s="15"/>
      <c r="B21" s="24" t="s">
        <v>276</v>
      </c>
      <c r="C21" s="25"/>
      <c r="D21" s="25"/>
      <c r="E21" s="61">
        <f>IF('Operazioni societarie 1'!$F$1="S",'Operazioni societarie 1'!F18,0)</f>
        <v>0</v>
      </c>
      <c r="F21" s="61">
        <f>IF('revisioni contabili'!$F$1="S",'revisioni contabili'!G18,0)</f>
        <v>0</v>
      </c>
      <c r="G21" s="245"/>
    </row>
    <row r="22" spans="1:7" ht="12.75">
      <c r="A22" s="15"/>
      <c r="B22" s="28"/>
      <c r="C22" s="25"/>
      <c r="D22" s="25"/>
      <c r="E22" s="62"/>
      <c r="F22" s="62"/>
      <c r="G22" s="3"/>
    </row>
    <row r="23" spans="1:7" ht="12.75">
      <c r="A23" s="15"/>
      <c r="B23" s="24" t="s">
        <v>277</v>
      </c>
      <c r="C23" s="25"/>
      <c r="D23" s="25"/>
      <c r="E23" s="61">
        <f>IF('Operazioni societarie 2'!$F$1="S",'Operazioni societarie 2'!F17,0)</f>
        <v>0</v>
      </c>
      <c r="F23" s="61">
        <f>IF('revisioni contabili'!$F$1="S",'Operazioni societarie 2'!G17,0)</f>
        <v>0</v>
      </c>
      <c r="G23" s="245"/>
    </row>
    <row r="24" spans="1:7" ht="12.75">
      <c r="A24" s="15"/>
      <c r="B24" s="28"/>
      <c r="C24" s="25"/>
      <c r="D24" s="25"/>
      <c r="E24" s="62"/>
      <c r="F24" s="62"/>
      <c r="G24" s="3"/>
    </row>
    <row r="25" spans="1:7" ht="12.75">
      <c r="A25" s="15"/>
      <c r="B25" s="24" t="s">
        <v>278</v>
      </c>
      <c r="C25" s="25"/>
      <c r="D25" s="25"/>
      <c r="E25" s="61">
        <f>IF('Consulenza contrattuale'!$F$1="S",'Consulenza contrattuale'!F17,0)</f>
        <v>0</v>
      </c>
      <c r="F25" s="61">
        <f>IF('Consulenza contrattuale'!$F$1="S",'Consulenza contrattuale'!G17,0)</f>
        <v>0</v>
      </c>
      <c r="G25" s="245"/>
    </row>
    <row r="26" spans="1:7" ht="12.75">
      <c r="A26" s="15"/>
      <c r="B26" s="28"/>
      <c r="C26" s="25"/>
      <c r="D26" s="25"/>
      <c r="E26" s="62"/>
      <c r="F26" s="62"/>
      <c r="G26" s="3"/>
    </row>
    <row r="27" spans="1:7" ht="12.75">
      <c r="A27" s="15"/>
      <c r="B27" s="24" t="s">
        <v>279</v>
      </c>
      <c r="C27" s="25"/>
      <c r="D27" s="25"/>
      <c r="E27" s="61">
        <f>IF('Consulenza finanziamenti'!$F$1="S",'Consulenza finanziamenti'!F17,0)</f>
        <v>0</v>
      </c>
      <c r="F27" s="61">
        <f>IF('Consulenza finanziamenti'!$F$1="S",'Consulenza finanziamenti'!G17,0)</f>
        <v>0</v>
      </c>
      <c r="G27" s="245"/>
    </row>
    <row r="28" spans="1:7" ht="12.75">
      <c r="A28" s="15"/>
      <c r="B28" s="28"/>
      <c r="C28" s="25"/>
      <c r="D28" s="25"/>
      <c r="E28" s="62"/>
      <c r="F28" s="62"/>
      <c r="G28" s="3"/>
    </row>
    <row r="29" spans="1:7" ht="12.75">
      <c r="A29" s="15"/>
      <c r="B29" s="24" t="s">
        <v>280</v>
      </c>
      <c r="C29" s="25"/>
      <c r="D29" s="25"/>
      <c r="E29" s="61">
        <f>IF('Consul economico-finanziaria'!$F$1="S",'Consul economico-finanziaria'!F17,0)</f>
        <v>0</v>
      </c>
      <c r="F29" s="61">
        <f>IF('Consul economico-finanziaria'!$F$1="S",'Consul economico-finanziaria'!G17,0)</f>
        <v>0</v>
      </c>
      <c r="G29" s="245"/>
    </row>
    <row r="30" spans="1:7" ht="12.75">
      <c r="A30" s="15"/>
      <c r="B30" s="28"/>
      <c r="C30" s="25"/>
      <c r="D30" s="25"/>
      <c r="E30" s="62"/>
      <c r="F30" s="62"/>
      <c r="G30" s="3"/>
    </row>
    <row r="31" spans="1:7" ht="12.75">
      <c r="A31" s="15"/>
      <c r="B31" s="24" t="s">
        <v>281</v>
      </c>
      <c r="C31" s="25"/>
      <c r="D31" s="25"/>
      <c r="E31" s="61">
        <f>IF('Assistenza in procedure'!$F$1="S",'Assistenza in procedure'!F17,0)</f>
        <v>0</v>
      </c>
      <c r="F31" s="61">
        <f>IF('Assistenza in procedure'!$F$1="S",'Assistenza in procedure'!G17,0)</f>
        <v>0</v>
      </c>
      <c r="G31" s="245"/>
    </row>
    <row r="32" spans="1:7" ht="12.75">
      <c r="A32" s="15"/>
      <c r="B32" s="28"/>
      <c r="C32" s="25"/>
      <c r="D32" s="25"/>
      <c r="E32" s="62"/>
      <c r="F32" s="62"/>
      <c r="G32" s="3"/>
    </row>
    <row r="33" spans="1:7" ht="12.75">
      <c r="A33" s="15"/>
      <c r="B33" s="24" t="s">
        <v>282</v>
      </c>
      <c r="C33" s="25"/>
      <c r="D33" s="25"/>
      <c r="E33" s="61">
        <f>IF(Dichiarazioni!F1="S",Dichiarazioni!G30,0)</f>
        <v>0</v>
      </c>
      <c r="F33" s="61">
        <f>IF(Dichiarazioni!F1="S",Dichiarazioni!G30,0)</f>
        <v>0</v>
      </c>
      <c r="G33" s="246">
        <f>E33</f>
        <v>0</v>
      </c>
    </row>
    <row r="34" spans="1:7" ht="12.75">
      <c r="A34" s="15"/>
      <c r="B34" s="28"/>
      <c r="C34" s="25"/>
      <c r="D34" s="25"/>
      <c r="E34" s="62"/>
      <c r="F34" s="62"/>
      <c r="G34" s="3"/>
    </row>
    <row r="35" spans="1:7" ht="12.75">
      <c r="A35" s="15"/>
      <c r="B35" s="24" t="s">
        <v>283</v>
      </c>
      <c r="C35" s="25"/>
      <c r="D35" s="25"/>
      <c r="E35" s="61">
        <f>IF('Rappr-tributaria'!$F$1="S",'Rappr-tributaria'!F16,0)</f>
        <v>0</v>
      </c>
      <c r="F35" s="61">
        <f>IF('Rappr-tributaria'!$F$1="S",'Rappr-tributaria'!G16,0)</f>
        <v>0</v>
      </c>
      <c r="G35" s="245"/>
    </row>
    <row r="36" spans="1:7" ht="12.75">
      <c r="A36" s="15"/>
      <c r="B36" s="30"/>
      <c r="C36" s="25"/>
      <c r="D36" s="25"/>
      <c r="E36" s="62"/>
      <c r="F36" s="62"/>
      <c r="G36" s="3"/>
    </row>
    <row r="37" spans="1:7" ht="12.75">
      <c r="A37" s="15"/>
      <c r="B37" s="31" t="s">
        <v>284</v>
      </c>
      <c r="C37" s="25"/>
      <c r="D37" s="25"/>
      <c r="E37" s="61">
        <f>IF('Consulenza tributaria'!$F$1="S",'Consulenza tributaria'!F16,0)</f>
        <v>0</v>
      </c>
      <c r="F37" s="61">
        <f>IF('Consulenza tributaria'!$F$1="S",'Consulenza tributaria'!G16,0)</f>
        <v>0</v>
      </c>
      <c r="G37" s="245"/>
    </row>
    <row r="38" spans="1:7" ht="12.75">
      <c r="A38" s="15"/>
      <c r="B38" s="30"/>
      <c r="C38" s="25"/>
      <c r="D38" s="25"/>
      <c r="E38" s="62"/>
      <c r="F38" s="62"/>
      <c r="G38" s="3"/>
    </row>
    <row r="39" spans="1:7" ht="12.75">
      <c r="A39" s="15"/>
      <c r="B39" s="24" t="s">
        <v>285</v>
      </c>
      <c r="C39" s="25"/>
      <c r="D39" s="25"/>
      <c r="E39" s="61">
        <f>IF('collegio sindacale'!$F$1="S",'collegio sindacale'!F39,0)</f>
        <v>0</v>
      </c>
      <c r="F39" s="61">
        <f>IF('collegio sindacale'!$F$1="S",'collegio sindacale'!G39,0)</f>
        <v>0</v>
      </c>
      <c r="G39" s="245"/>
    </row>
    <row r="40" spans="1:7" ht="12.75">
      <c r="A40" s="15"/>
      <c r="B40" s="28"/>
      <c r="C40" s="25"/>
      <c r="D40" s="37"/>
      <c r="E40" s="62"/>
      <c r="F40" s="62"/>
      <c r="G40" s="241"/>
    </row>
    <row r="41" spans="1:7" ht="12.75">
      <c r="A41" s="15"/>
      <c r="B41" s="28"/>
      <c r="C41" s="25"/>
      <c r="D41" s="37"/>
      <c r="E41" s="62"/>
      <c r="F41" s="62"/>
      <c r="G41" s="241"/>
    </row>
    <row r="42" spans="1:7" ht="12.75">
      <c r="A42" s="15"/>
      <c r="B42" s="28"/>
      <c r="C42" s="25"/>
      <c r="D42" s="37"/>
      <c r="E42" s="62"/>
      <c r="F42" s="62"/>
      <c r="G42" s="241"/>
    </row>
    <row r="43" spans="1:7" ht="12.75">
      <c r="A43" s="15"/>
      <c r="B43" s="24" t="s">
        <v>319</v>
      </c>
      <c r="C43" s="234" t="s">
        <v>1</v>
      </c>
      <c r="D43" s="238"/>
      <c r="E43" s="62"/>
      <c r="F43" s="62"/>
      <c r="G43" s="241"/>
    </row>
    <row r="44" spans="1:8" ht="12.75">
      <c r="A44" s="15"/>
      <c r="B44" s="233">
        <f>IF(D43="S","se computabili maggiorazioni o riduzioni indicare M o R","")</f>
      </c>
      <c r="C44" s="234">
        <f>IF(D43="S","M/R","")</f>
      </c>
      <c r="D44" s="238"/>
      <c r="E44" s="62"/>
      <c r="F44" s="62"/>
      <c r="G44" s="244"/>
      <c r="H44" s="253"/>
    </row>
    <row r="45" spans="1:7" ht="12.75">
      <c r="A45" s="15"/>
      <c r="B45" s="28">
        <f>IF(D44="M","Art 18 1° Maggiorazione","")</f>
      </c>
      <c r="C45" s="234">
        <f>IF(D44="M","%","")</f>
      </c>
      <c r="D45" s="238"/>
      <c r="E45" s="26"/>
      <c r="F45" s="26"/>
      <c r="G45" s="67">
        <f>IF(D44="m",D45*SUM(G7:G39),0)</f>
        <v>0</v>
      </c>
    </row>
    <row r="46" spans="1:7" ht="8.25" customHeight="1">
      <c r="A46" s="15"/>
      <c r="B46" s="32"/>
      <c r="C46" s="235"/>
      <c r="D46" s="236"/>
      <c r="E46" s="26"/>
      <c r="F46" s="26"/>
      <c r="G46" s="237"/>
    </row>
    <row r="47" spans="1:7" ht="12.75">
      <c r="A47" s="15"/>
      <c r="B47" s="232">
        <f>IF(D44="R","Art. 18 2° Riduzione","")</f>
      </c>
      <c r="C47" s="234">
        <f>IF(D44="r","%","")</f>
      </c>
      <c r="D47" s="238"/>
      <c r="E47" s="26"/>
      <c r="F47" s="26"/>
      <c r="G47" s="259">
        <f>IF(D44="r",-D47*SUM(G7:G39),0)</f>
        <v>0</v>
      </c>
    </row>
    <row r="48" spans="1:7" ht="12.75">
      <c r="A48" s="15"/>
      <c r="B48" s="32"/>
      <c r="C48" s="33"/>
      <c r="D48" s="236"/>
      <c r="E48" s="26"/>
      <c r="F48" s="26"/>
      <c r="G48" s="260"/>
    </row>
    <row r="49" spans="1:7" ht="12.75">
      <c r="A49" s="15"/>
      <c r="B49" s="28"/>
      <c r="C49" s="25"/>
      <c r="D49" s="37"/>
      <c r="E49" s="26"/>
      <c r="F49" s="26"/>
      <c r="G49" s="242"/>
    </row>
    <row r="50" spans="1:7" ht="12.75">
      <c r="A50" s="15"/>
      <c r="B50" s="74" t="s">
        <v>15</v>
      </c>
      <c r="C50" s="37"/>
      <c r="D50" s="239"/>
      <c r="E50" s="240"/>
      <c r="F50" s="240"/>
      <c r="G50" s="252"/>
    </row>
    <row r="51" spans="1:7" ht="3" customHeight="1">
      <c r="A51" s="15"/>
      <c r="B51" s="28"/>
      <c r="C51" s="25"/>
      <c r="D51" s="25"/>
      <c r="E51" s="34"/>
      <c r="F51" s="34"/>
      <c r="G51" s="243"/>
    </row>
    <row r="52" spans="1:7" ht="12.75">
      <c r="A52" s="15"/>
      <c r="B52" s="29" t="s">
        <v>286</v>
      </c>
      <c r="C52" s="261" t="s">
        <v>9</v>
      </c>
      <c r="D52" s="254"/>
      <c r="E52" s="64">
        <f>SUM(E6:E51)</f>
        <v>0</v>
      </c>
      <c r="F52" s="64">
        <f>SUM(F6:F51)</f>
        <v>0</v>
      </c>
      <c r="G52" s="63">
        <f>SUM(G6:G50)</f>
        <v>0</v>
      </c>
    </row>
    <row r="53" spans="1:7" ht="12.75">
      <c r="A53" s="15"/>
      <c r="B53" s="28" t="s">
        <v>10</v>
      </c>
      <c r="C53" s="76">
        <v>0.04</v>
      </c>
      <c r="D53" s="255"/>
      <c r="E53" s="66">
        <f>E52*$C$53</f>
        <v>0</v>
      </c>
      <c r="F53" s="61">
        <f>F52*$C$53</f>
        <v>0</v>
      </c>
      <c r="G53" s="65">
        <f>G52*C53</f>
        <v>0</v>
      </c>
    </row>
    <row r="54" spans="1:7" ht="12.75">
      <c r="A54" s="15"/>
      <c r="B54" s="28" t="s">
        <v>11</v>
      </c>
      <c r="C54" s="76">
        <v>0.21</v>
      </c>
      <c r="D54" s="255"/>
      <c r="E54" s="66">
        <f>(E52+E53)*$C$54</f>
        <v>0</v>
      </c>
      <c r="F54" s="66">
        <f>(F52+F53)*$C$54</f>
        <v>0</v>
      </c>
      <c r="G54" s="67">
        <f>(G53+G52)*C54</f>
        <v>0</v>
      </c>
    </row>
    <row r="55" spans="1:7" ht="12.75">
      <c r="A55" s="15"/>
      <c r="B55" s="28" t="s">
        <v>8</v>
      </c>
      <c r="C55" s="25"/>
      <c r="D55" s="25"/>
      <c r="E55" s="35"/>
      <c r="F55" s="35"/>
      <c r="G55" s="36"/>
    </row>
    <row r="56" spans="1:7" ht="12.75">
      <c r="A56" s="15"/>
      <c r="B56" s="75" t="s">
        <v>339</v>
      </c>
      <c r="C56" s="25"/>
      <c r="D56" s="25"/>
      <c r="E56" s="35"/>
      <c r="F56" s="35"/>
      <c r="G56" s="249"/>
    </row>
    <row r="57" spans="1:7" ht="12.75">
      <c r="A57" s="15"/>
      <c r="B57" s="75" t="s">
        <v>14</v>
      </c>
      <c r="C57" s="25"/>
      <c r="D57" s="25"/>
      <c r="E57" s="35"/>
      <c r="F57" s="35"/>
      <c r="G57" s="249"/>
    </row>
    <row r="58" spans="1:7" ht="12.75">
      <c r="A58" s="15"/>
      <c r="B58" s="75" t="s">
        <v>17</v>
      </c>
      <c r="C58" s="25"/>
      <c r="D58" s="25"/>
      <c r="E58" s="35"/>
      <c r="F58" s="35"/>
      <c r="G58" s="249"/>
    </row>
    <row r="59" spans="1:7" ht="12.75">
      <c r="A59" s="15"/>
      <c r="B59" s="75" t="s">
        <v>17</v>
      </c>
      <c r="C59" s="25"/>
      <c r="D59" s="25"/>
      <c r="E59" s="35"/>
      <c r="F59" s="35"/>
      <c r="G59" s="250"/>
    </row>
    <row r="60" spans="1:7" ht="12.75">
      <c r="A60" s="15"/>
      <c r="B60" s="29" t="s">
        <v>18</v>
      </c>
      <c r="C60" s="25"/>
      <c r="D60" s="25"/>
      <c r="E60" s="38"/>
      <c r="F60" s="38"/>
      <c r="G60" s="251">
        <f>SUM(G56:G59)</f>
        <v>0</v>
      </c>
    </row>
    <row r="61" spans="1:7" ht="6" customHeight="1">
      <c r="A61" s="15"/>
      <c r="B61" s="28"/>
      <c r="C61" s="25"/>
      <c r="D61" s="25"/>
      <c r="E61" s="35"/>
      <c r="F61" s="35"/>
      <c r="G61" s="36"/>
    </row>
    <row r="62" spans="1:7" ht="12.75">
      <c r="A62" s="15"/>
      <c r="B62" s="28" t="s">
        <v>12</v>
      </c>
      <c r="C62" s="76">
        <v>0.2</v>
      </c>
      <c r="D62" s="26"/>
      <c r="E62" s="26"/>
      <c r="F62" s="26"/>
      <c r="G62" s="67">
        <f>-(G52*$C$62)</f>
        <v>0</v>
      </c>
    </row>
    <row r="63" spans="1:7" ht="3" customHeight="1">
      <c r="A63" s="15"/>
      <c r="B63" s="28"/>
      <c r="C63" s="25"/>
      <c r="D63" s="25"/>
      <c r="E63" s="35"/>
      <c r="F63" s="35"/>
      <c r="G63" s="36"/>
    </row>
    <row r="64" spans="1:7" ht="12.75">
      <c r="A64" s="15"/>
      <c r="B64" s="39" t="s">
        <v>13</v>
      </c>
      <c r="C64" s="40"/>
      <c r="D64" s="41"/>
      <c r="E64" s="41"/>
      <c r="F64" s="41"/>
      <c r="G64" s="68">
        <f>G52+G53+G54+G60+G62</f>
        <v>0</v>
      </c>
    </row>
    <row r="65" spans="1:7" ht="6" customHeight="1" thickBot="1">
      <c r="A65" s="15"/>
      <c r="B65" s="42"/>
      <c r="C65" s="43"/>
      <c r="D65" s="43"/>
      <c r="E65" s="44"/>
      <c r="F65" s="44"/>
      <c r="G65" s="45"/>
    </row>
    <row r="66" ht="13.5" thickTop="1"/>
  </sheetData>
  <sheetProtection/>
  <mergeCells count="3">
    <mergeCell ref="B1:G1"/>
    <mergeCell ref="C2:G2"/>
    <mergeCell ref="C3:G3"/>
  </mergeCells>
  <conditionalFormatting sqref="D47">
    <cfRule type="expression" priority="1" dxfId="1" stopIfTrue="1">
      <formula>$D$44="r"</formula>
    </cfRule>
    <cfRule type="expression" priority="2" dxfId="0" stopIfTrue="1">
      <formula>$D$44="M"</formula>
    </cfRule>
    <cfRule type="expression" priority="3" dxfId="0" stopIfTrue="1">
      <formula>$D$44=""</formula>
    </cfRule>
  </conditionalFormatting>
  <conditionalFormatting sqref="D44">
    <cfRule type="expression" priority="4" dxfId="0" stopIfTrue="1">
      <formula>$D$43="N"</formula>
    </cfRule>
    <cfRule type="expression" priority="5" dxfId="1" stopIfTrue="1">
      <formula>$D$43="S"</formula>
    </cfRule>
    <cfRule type="expression" priority="6" dxfId="0" stopIfTrue="1">
      <formula>$D$43=""</formula>
    </cfRule>
  </conditionalFormatting>
  <conditionalFormatting sqref="D45">
    <cfRule type="expression" priority="7" dxfId="0" stopIfTrue="1">
      <formula>$D$44=""</formula>
    </cfRule>
    <cfRule type="expression" priority="8" dxfId="1" stopIfTrue="1">
      <formula>$D$44="m"</formula>
    </cfRule>
    <cfRule type="expression" priority="9" dxfId="0" stopIfTrue="1">
      <formula>$D$44="r"</formula>
    </cfRule>
  </conditionalFormatting>
  <dataValidations count="4">
    <dataValidation errorStyle="warning" type="decimal" allowBlank="1" showInputMessage="1" showErrorMessage="1" promptTitle="valori" prompt="La maggiorazione non può essere superiore al 100%" errorTitle="Errore" error="Il valore immesso non è corretto" sqref="D45">
      <formula1>0.01</formula1>
      <formula2>1</formula2>
    </dataValidation>
    <dataValidation errorStyle="warning" type="decimal" allowBlank="1" showInputMessage="1" showErrorMessage="1" promptTitle="valori" prompt="La riduzione non può essere superiore al 50%" errorTitle="Errore" error="Il valore immesso non è corretto" sqref="D47">
      <formula1>0.01</formula1>
      <formula2>0.5</formula2>
    </dataValidation>
    <dataValidation errorStyle="warning" type="whole" allowBlank="1" showInputMessage="1" showErrorMessage="1" prompt="Inserire il valore prescelto tra il minimo ed il massimo indicati a fianco" errorTitle="dato non valido" error="L'importo deve essere compreso tra il minimo ed il massimo indicati nelle rispettive colonne" sqref="G7 G9 G11 G13 G15 G17 G19 G21 G23 G25 G27 G29 G31 G39 G35 G37">
      <formula1>E7</formula1>
      <formula2>F7</formula2>
    </dataValidation>
    <dataValidation allowBlank="1" showInputMessage="1" showErrorMessage="1" prompt="Inserire S se il compenso è modificato ai sensi dell'art. 18&#10;" sqref="D43"/>
  </dataValidations>
  <hyperlinks>
    <hyperlink ref="B7" location="'amministrazione e custodia'!A1" display="Art. 19 Amministrazione e custodia di aziende"/>
    <hyperlink ref="B9" location="liquidazione!A1" display="Art. 20 Liquidazione società"/>
    <hyperlink ref="B11" location="'perizie-valutazioni'!F1" display="Art. 21 Perizie e liquidazioni"/>
    <hyperlink ref="B13" location="'revisioni contabili'!F1" display="Art. 22 Revisioni contabili"/>
    <hyperlink ref="B15" location="'contabilità ordinaria'!F1" display="Art. 23 1° contabilità ordinaria"/>
    <hyperlink ref="B17" location="'contabilità semplificata'!F1" display="Art. 23 2° Contabilità semplificata"/>
    <hyperlink ref="B19" location="'Formazione del Bilancio'!F1" display="Art. 24 Formazione del bilancio"/>
    <hyperlink ref="B23" location="'Operazioni societarie 2'!F1" display="Art. 25 2° Operazioni societarie"/>
    <hyperlink ref="B25" location="'Consulenza contrattuale'!F1" display="Art. 26 1° Consulenza contrattuale"/>
    <hyperlink ref="B27" location="'Consulenza finanziamenti'!F1" display="Art. 26 2° Operazioni finanziarie"/>
    <hyperlink ref="B29" location="'Consul economico-finanziaria'!F1" display="Art. 26 3° Consulenza economico finanziaria"/>
    <hyperlink ref="B31" location="'Assistenza in procedure'!F1" display="Art. 27 Assistenza in procedure concorsuali"/>
    <hyperlink ref="B33" location="Dichiarazioni!F1" display="Art. 28 1° Assistenza tributaria dichiarazioni"/>
    <hyperlink ref="B37" location="'Consulenza tributaria'!F1" display="Art. 28 3° Consulenza tributaria"/>
    <hyperlink ref="B39" location="'collegio sindacale'!F1" display="Art. 29 Collegio sindacale"/>
    <hyperlink ref="B21" location="'Operazioni societarie 1'!F1" display="Art. 25 1° Costituzioni società"/>
    <hyperlink ref="B35" location="'Rappr-tributaria'!A1" display="Art. 28 2°Assistenza e rappresentanza tributaria"/>
    <hyperlink ref="B43" location="'Parametri dott comm'!A40" display="Art. 18 Maggiorazioni e Riduzioni"/>
  </hyperlinks>
  <printOptions/>
  <pageMargins left="0.29" right="0.13" top="0.19" bottom="0.29" header="0.14" footer="0.17"/>
  <pageSetup fitToHeight="1" fitToWidth="1" horizontalDpi="600" verticalDpi="600" orientation="portrait" paperSize="9" scale="8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G2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2.7109375" style="2" bestFit="1" customWidth="1"/>
    <col min="2" max="2" width="9.28125" style="2" bestFit="1" customWidth="1"/>
    <col min="3" max="3" width="11.140625" style="2" bestFit="1" customWidth="1"/>
    <col min="4" max="4" width="5.28125" style="2" bestFit="1" customWidth="1"/>
    <col min="5" max="5" width="5.28125" style="2" customWidth="1"/>
    <col min="6" max="7" width="16.8515625" style="2" customWidth="1"/>
    <col min="8" max="10" width="9.140625" style="2" customWidth="1"/>
    <col min="11" max="11" width="13.421875" style="2" bestFit="1" customWidth="1"/>
    <col min="12" max="16384" width="9.140625" style="2" customWidth="1"/>
  </cols>
  <sheetData>
    <row r="1" spans="1:7" ht="15">
      <c r="A1" s="99" t="s">
        <v>22</v>
      </c>
      <c r="B1" s="278" t="s">
        <v>174</v>
      </c>
      <c r="C1" s="279"/>
      <c r="D1" s="280"/>
      <c r="E1" s="14" t="s">
        <v>1</v>
      </c>
      <c r="F1" s="59"/>
      <c r="G1" s="60"/>
    </row>
    <row r="2" spans="1:7" ht="15">
      <c r="A2" s="100" t="s">
        <v>165</v>
      </c>
      <c r="B2" s="11"/>
      <c r="C2" s="11"/>
      <c r="D2" s="12"/>
      <c r="E2" s="12"/>
      <c r="F2" s="13"/>
      <c r="G2" s="101"/>
    </row>
    <row r="3" spans="1:7" ht="15">
      <c r="A3" s="135"/>
      <c r="B3" s="11"/>
      <c r="C3" s="11"/>
      <c r="D3" s="12"/>
      <c r="E3" s="12"/>
      <c r="F3" s="13"/>
      <c r="G3" s="101"/>
    </row>
    <row r="4" spans="1:7" ht="12" customHeight="1">
      <c r="A4" s="288" t="s">
        <v>58</v>
      </c>
      <c r="B4" s="289"/>
      <c r="C4" s="290"/>
      <c r="D4" s="287" t="s">
        <v>57</v>
      </c>
      <c r="E4" s="287"/>
      <c r="F4" s="287"/>
      <c r="G4" s="287"/>
    </row>
    <row r="5" spans="1:7" ht="99" customHeight="1">
      <c r="A5" s="291"/>
      <c r="B5" s="292"/>
      <c r="C5" s="293"/>
      <c r="D5" s="284" t="s">
        <v>341</v>
      </c>
      <c r="E5" s="285"/>
      <c r="F5" s="285"/>
      <c r="G5" s="286"/>
    </row>
    <row r="6" spans="1:7" ht="15">
      <c r="A6" s="102" t="s">
        <v>0</v>
      </c>
      <c r="B6" s="92"/>
      <c r="C6" s="93"/>
      <c r="D6" s="92"/>
      <c r="E6" s="92"/>
      <c r="F6" s="6"/>
      <c r="G6" s="103"/>
    </row>
    <row r="7" spans="1:7" ht="12.75">
      <c r="A7" s="104" t="s">
        <v>166</v>
      </c>
      <c r="B7" s="281"/>
      <c r="C7" s="282"/>
      <c r="D7" s="10"/>
      <c r="E7" s="10"/>
      <c r="F7" s="6"/>
      <c r="G7" s="103"/>
    </row>
    <row r="8" spans="1:7" ht="12.75">
      <c r="A8" s="105" t="s">
        <v>167</v>
      </c>
      <c r="B8" s="281"/>
      <c r="C8" s="282"/>
      <c r="D8" s="9"/>
      <c r="E8" s="9"/>
      <c r="F8" s="6"/>
      <c r="G8" s="103"/>
    </row>
    <row r="9" spans="1:7" ht="13.5" thickBot="1">
      <c r="A9" s="72"/>
      <c r="B9" s="9"/>
      <c r="C9" s="9"/>
      <c r="D9" s="9"/>
      <c r="E9" s="9"/>
      <c r="F9" s="9"/>
      <c r="G9" s="73"/>
    </row>
    <row r="10" spans="1:7" ht="13.5" thickBot="1">
      <c r="A10" s="106" t="s">
        <v>170</v>
      </c>
      <c r="B10" s="294">
        <f>B7+B8</f>
        <v>0</v>
      </c>
      <c r="C10" s="295"/>
      <c r="D10" s="8"/>
      <c r="E10" s="8"/>
      <c r="F10" s="8"/>
      <c r="G10" s="71"/>
    </row>
    <row r="11" spans="1:7" ht="12.75">
      <c r="A11" s="69"/>
      <c r="B11" s="8"/>
      <c r="C11" s="8"/>
      <c r="D11" s="8"/>
      <c r="E11" s="8"/>
      <c r="F11" s="8"/>
      <c r="G11" s="71"/>
    </row>
    <row r="12" spans="1:7" ht="12.75">
      <c r="A12" s="107"/>
      <c r="B12" s="108"/>
      <c r="C12" s="108"/>
      <c r="D12" s="108"/>
      <c r="E12" s="108"/>
      <c r="F12" s="98" t="s">
        <v>5</v>
      </c>
      <c r="G12" s="109" t="s">
        <v>6</v>
      </c>
    </row>
    <row r="13" spans="1:7" ht="12.75">
      <c r="A13" s="131" t="s">
        <v>3</v>
      </c>
      <c r="B13" s="276">
        <v>10000</v>
      </c>
      <c r="C13" s="276"/>
      <c r="D13" s="132">
        <v>0.03</v>
      </c>
      <c r="E13" s="132">
        <v>0.04</v>
      </c>
      <c r="F13" s="95">
        <f>IF($B$10&gt;B13,$B$13*D13,$B$10*D13)</f>
        <v>0</v>
      </c>
      <c r="G13" s="110">
        <f>IF($B$10&gt;D13,$B$13*E13,$B$10*E13)</f>
        <v>0</v>
      </c>
    </row>
    <row r="14" spans="1:7" ht="12.75">
      <c r="A14" s="133" t="s">
        <v>4</v>
      </c>
      <c r="B14" s="277">
        <v>50000</v>
      </c>
      <c r="C14" s="277"/>
      <c r="D14" s="132">
        <v>0.02</v>
      </c>
      <c r="E14" s="132">
        <v>0.03</v>
      </c>
      <c r="F14" s="96">
        <f>IF($B$10&lt;=B13,0,IF(AND($B$10&gt;B13,$B$10&lt;B14),($B$10-B13)*D14,(B14-B13)*D14))</f>
        <v>0</v>
      </c>
      <c r="G14" s="110">
        <f>IF($B$10&lt;=B13,0,IF(AND($B$10&gt;B13,$B$10&lt;B14),($B$10-B13)*E14,(B14-B13)*E14))</f>
        <v>0</v>
      </c>
    </row>
    <row r="15" spans="1:7" ht="12.75">
      <c r="A15" s="134" t="s">
        <v>168</v>
      </c>
      <c r="B15" s="277">
        <v>50000</v>
      </c>
      <c r="C15" s="277"/>
      <c r="D15" s="132">
        <v>0.01</v>
      </c>
      <c r="E15" s="132">
        <v>0.02</v>
      </c>
      <c r="F15" s="95">
        <f>IF($B$10&gt;B15,($B$10-B15)*D15,0)</f>
        <v>0</v>
      </c>
      <c r="G15" s="110">
        <f>IF($B$10&gt;B15,($B$10-B15)*E15,0)</f>
        <v>0</v>
      </c>
    </row>
    <row r="16" spans="1:7" ht="12.75">
      <c r="A16" s="111" t="s">
        <v>172</v>
      </c>
      <c r="B16" s="108"/>
      <c r="C16" s="108"/>
      <c r="D16" s="108"/>
      <c r="E16" s="108"/>
      <c r="F16" s="108"/>
      <c r="G16" s="112"/>
    </row>
    <row r="17" spans="1:7" ht="12.75">
      <c r="A17" s="113" t="s">
        <v>173</v>
      </c>
      <c r="B17" s="108"/>
      <c r="C17" s="108"/>
      <c r="D17" s="108"/>
      <c r="E17" s="108"/>
      <c r="F17" s="108"/>
      <c r="G17" s="112"/>
    </row>
    <row r="18" spans="1:7" ht="12.75">
      <c r="A18" s="114" t="s">
        <v>171</v>
      </c>
      <c r="B18" s="283">
        <f>SUM(B7+B8)</f>
        <v>0</v>
      </c>
      <c r="C18" s="283"/>
      <c r="D18" s="117"/>
      <c r="E18" s="117"/>
      <c r="F18" s="97">
        <f>SUM(F13:F15)</f>
        <v>0</v>
      </c>
      <c r="G18" s="115">
        <f>SUM(G13:G15)</f>
        <v>0</v>
      </c>
    </row>
    <row r="19" spans="1:7" ht="13.5" thickBot="1">
      <c r="A19" s="116"/>
      <c r="B19" s="126"/>
      <c r="C19" s="127"/>
      <c r="D19" s="128"/>
      <c r="E19" s="128"/>
      <c r="F19" s="129"/>
      <c r="G19" s="130"/>
    </row>
    <row r="20" spans="1:7" ht="12.75">
      <c r="A20" s="94"/>
      <c r="B20" s="118"/>
      <c r="C20" s="119"/>
      <c r="D20" s="120"/>
      <c r="E20" s="120"/>
      <c r="F20" s="121"/>
      <c r="G20" s="122"/>
    </row>
    <row r="21" spans="1:7" ht="12.75">
      <c r="A21" s="7"/>
      <c r="B21" s="118"/>
      <c r="C21" s="123"/>
      <c r="D21" s="124"/>
      <c r="E21" s="124"/>
      <c r="F21" s="125"/>
      <c r="G21" s="125"/>
    </row>
    <row r="22" spans="1:7" ht="12.75">
      <c r="A22" s="7"/>
      <c r="B22" s="118"/>
      <c r="C22" s="119"/>
      <c r="D22" s="118"/>
      <c r="E22" s="118"/>
      <c r="F22" s="121"/>
      <c r="G22" s="122"/>
    </row>
    <row r="24" ht="12.75">
      <c r="A24" s="1"/>
    </row>
  </sheetData>
  <sheetProtection password="CF7A" sheet="1" objects="1" scenarios="1"/>
  <mergeCells count="11">
    <mergeCell ref="B18:C18"/>
    <mergeCell ref="D5:G5"/>
    <mergeCell ref="D4:G4"/>
    <mergeCell ref="A4:C5"/>
    <mergeCell ref="B10:C10"/>
    <mergeCell ref="B13:C13"/>
    <mergeCell ref="B14:C14"/>
    <mergeCell ref="B15:C15"/>
    <mergeCell ref="B1:D1"/>
    <mergeCell ref="B7:C7"/>
    <mergeCell ref="B8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G28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2.7109375" style="140" bestFit="1" customWidth="1"/>
    <col min="2" max="2" width="6.00390625" style="140" customWidth="1"/>
    <col min="3" max="3" width="11.140625" style="140" bestFit="1" customWidth="1"/>
    <col min="4" max="5" width="6.00390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176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177</v>
      </c>
      <c r="B2" s="142"/>
      <c r="C2" s="142"/>
      <c r="D2" s="143"/>
      <c r="E2" s="143"/>
      <c r="F2" s="144"/>
      <c r="G2" s="145"/>
    </row>
    <row r="3" spans="1:7" ht="15">
      <c r="A3" s="146"/>
      <c r="B3" s="142"/>
      <c r="C3" s="142"/>
      <c r="D3" s="143"/>
      <c r="E3" s="143"/>
      <c r="F3" s="144"/>
      <c r="G3" s="145"/>
    </row>
    <row r="4" spans="1:7" ht="12" customHeight="1">
      <c r="A4" s="299" t="s">
        <v>62</v>
      </c>
      <c r="B4" s="300"/>
      <c r="C4" s="300"/>
      <c r="D4" s="306" t="s">
        <v>61</v>
      </c>
      <c r="E4" s="307"/>
      <c r="F4" s="307"/>
      <c r="G4" s="308"/>
    </row>
    <row r="5" spans="1:7" ht="87" customHeight="1">
      <c r="A5" s="299"/>
      <c r="B5" s="300"/>
      <c r="C5" s="300"/>
      <c r="D5" s="309" t="s">
        <v>342</v>
      </c>
      <c r="E5" s="310"/>
      <c r="F5" s="310"/>
      <c r="G5" s="311"/>
    </row>
    <row r="6" spans="1:7" ht="28.5" customHeight="1">
      <c r="A6" s="299"/>
      <c r="B6" s="300"/>
      <c r="C6" s="300"/>
      <c r="D6" s="296" t="s">
        <v>320</v>
      </c>
      <c r="E6" s="297"/>
      <c r="F6" s="297"/>
      <c r="G6" s="298"/>
    </row>
    <row r="7" spans="1:7" ht="15">
      <c r="A7" s="147"/>
      <c r="B7" s="148"/>
      <c r="C7" s="148"/>
      <c r="D7" s="148"/>
      <c r="E7" s="148"/>
      <c r="F7" s="148"/>
      <c r="G7" s="196"/>
    </row>
    <row r="8" spans="1:7" ht="15">
      <c r="A8" s="149" t="s">
        <v>0</v>
      </c>
      <c r="B8" s="150"/>
      <c r="C8" s="151"/>
      <c r="D8" s="150"/>
      <c r="E8" s="150"/>
      <c r="F8" s="152"/>
      <c r="G8" s="153"/>
    </row>
    <row r="9" spans="1:7" ht="12.75">
      <c r="A9" s="154" t="s">
        <v>178</v>
      </c>
      <c r="B9" s="312"/>
      <c r="C9" s="313"/>
      <c r="D9" s="155"/>
      <c r="E9" s="155"/>
      <c r="F9" s="152"/>
      <c r="G9" s="153"/>
    </row>
    <row r="10" spans="1:7" ht="12.75">
      <c r="A10" s="154"/>
      <c r="B10" s="156"/>
      <c r="C10" s="157"/>
      <c r="D10" s="155"/>
      <c r="E10" s="155"/>
      <c r="F10" s="152"/>
      <c r="G10" s="153"/>
    </row>
    <row r="11" spans="1:7" ht="12.75">
      <c r="A11" s="154" t="s">
        <v>179</v>
      </c>
      <c r="B11" s="312"/>
      <c r="C11" s="313"/>
      <c r="D11" s="152"/>
      <c r="E11" s="152"/>
      <c r="F11" s="152"/>
      <c r="G11" s="153"/>
    </row>
    <row r="12" spans="1:7" ht="12.75">
      <c r="A12" s="158"/>
      <c r="B12" s="159"/>
      <c r="C12" s="159"/>
      <c r="D12" s="159"/>
      <c r="E12" s="159"/>
      <c r="F12" s="159"/>
      <c r="G12" s="160"/>
    </row>
    <row r="13" spans="1:7" ht="12.75">
      <c r="A13" s="195" t="s">
        <v>180</v>
      </c>
      <c r="B13" s="161"/>
      <c r="C13" s="161"/>
      <c r="D13" s="161"/>
      <c r="E13" s="161"/>
      <c r="F13" s="162" t="s">
        <v>5</v>
      </c>
      <c r="G13" s="163" t="s">
        <v>6</v>
      </c>
    </row>
    <row r="14" spans="1:7" ht="12.75">
      <c r="A14" s="197" t="s">
        <v>3</v>
      </c>
      <c r="B14" s="315">
        <v>400000</v>
      </c>
      <c r="C14" s="315"/>
      <c r="D14" s="164">
        <v>0.04</v>
      </c>
      <c r="E14" s="164">
        <v>0.06</v>
      </c>
      <c r="F14" s="165">
        <f>IF(B9&gt;B14,$B$14*D14,B9*D14)</f>
        <v>0</v>
      </c>
      <c r="G14" s="166">
        <f>IF(B9&gt;D14,$B$14*E14,B9*E14)</f>
        <v>0</v>
      </c>
    </row>
    <row r="15" spans="1:7" ht="12.75">
      <c r="A15" s="198" t="s">
        <v>4</v>
      </c>
      <c r="B15" s="315">
        <v>4000000</v>
      </c>
      <c r="C15" s="315"/>
      <c r="D15" s="164">
        <v>0.02</v>
      </c>
      <c r="E15" s="164">
        <v>0.03</v>
      </c>
      <c r="F15" s="167">
        <f>IF(B9&lt;=B14,0,IF(AND(B9&gt;B14,B9&lt;B15),(B9-B14)*D15,(B15-B14)*D15))</f>
        <v>0</v>
      </c>
      <c r="G15" s="166">
        <f>IF(B9&lt;=B14,0,IF(AND(B9&gt;B14,B9&lt;B15),(B9-B14)*E15,(B15-B14)*E15))</f>
        <v>0</v>
      </c>
    </row>
    <row r="16" spans="1:7" ht="12.75">
      <c r="A16" s="198" t="s">
        <v>185</v>
      </c>
      <c r="B16" s="315">
        <v>4000000</v>
      </c>
      <c r="C16" s="315"/>
      <c r="D16" s="168">
        <v>0.0075</v>
      </c>
      <c r="E16" s="164">
        <v>0.01</v>
      </c>
      <c r="F16" s="165">
        <f>IF(B9&gt;B16,(B9-B16)*D16,0)</f>
        <v>0</v>
      </c>
      <c r="G16" s="166">
        <f>IF(B9&gt;B16,(B9-B16)*E16,0)</f>
        <v>0</v>
      </c>
    </row>
    <row r="17" spans="1:7" ht="12.75">
      <c r="A17" s="195" t="s">
        <v>181</v>
      </c>
      <c r="B17" s="169"/>
      <c r="C17" s="169"/>
      <c r="D17" s="170"/>
      <c r="E17" s="171"/>
      <c r="F17" s="172"/>
      <c r="G17" s="173"/>
    </row>
    <row r="18" spans="1:7" ht="12.75">
      <c r="A18" s="199"/>
      <c r="B18" s="301">
        <f>B11</f>
        <v>0</v>
      </c>
      <c r="C18" s="302"/>
      <c r="D18" s="168">
        <v>0.005</v>
      </c>
      <c r="E18" s="168">
        <v>0.0075</v>
      </c>
      <c r="F18" s="165">
        <f>D18*B11</f>
        <v>0</v>
      </c>
      <c r="G18" s="166">
        <f>E18*B11</f>
        <v>0</v>
      </c>
    </row>
    <row r="19" spans="1:7" ht="12.75">
      <c r="A19" s="174" t="s">
        <v>172</v>
      </c>
      <c r="B19" s="169"/>
      <c r="C19" s="169"/>
      <c r="D19" s="170"/>
      <c r="E19" s="171"/>
      <c r="F19" s="172"/>
      <c r="G19" s="173"/>
    </row>
    <row r="20" spans="1:7" ht="12.75">
      <c r="A20" s="175" t="s">
        <v>182</v>
      </c>
      <c r="B20" s="161"/>
      <c r="C20" s="161"/>
      <c r="D20" s="161"/>
      <c r="E20" s="161"/>
      <c r="F20" s="161"/>
      <c r="G20" s="176"/>
    </row>
    <row r="21" spans="1:7" ht="12.75">
      <c r="A21" s="177" t="s">
        <v>183</v>
      </c>
      <c r="B21" s="161"/>
      <c r="C21" s="161"/>
      <c r="D21" s="161"/>
      <c r="E21" s="161"/>
      <c r="F21" s="161"/>
      <c r="G21" s="176"/>
    </row>
    <row r="22" spans="1:7" ht="12.75">
      <c r="A22" s="201" t="s">
        <v>184</v>
      </c>
      <c r="B22" s="316">
        <f>B9</f>
        <v>0</v>
      </c>
      <c r="C22" s="316"/>
      <c r="D22" s="178"/>
      <c r="E22" s="178"/>
      <c r="F22" s="179">
        <f>SUM(F14:F18)</f>
        <v>0</v>
      </c>
      <c r="G22" s="200">
        <f>SUM(G14:G18)</f>
        <v>0</v>
      </c>
    </row>
    <row r="23" spans="1:7" ht="13.5" thickBot="1">
      <c r="A23" s="180" t="s">
        <v>175</v>
      </c>
      <c r="B23" s="314">
        <f>B11</f>
        <v>0</v>
      </c>
      <c r="C23" s="314"/>
      <c r="D23" s="181"/>
      <c r="E23" s="181"/>
      <c r="F23" s="182"/>
      <c r="G23" s="183"/>
    </row>
    <row r="24" spans="1:7" ht="12.75">
      <c r="A24" s="184"/>
      <c r="B24" s="185"/>
      <c r="C24" s="186"/>
      <c r="D24" s="187"/>
      <c r="E24" s="187"/>
      <c r="F24" s="188"/>
      <c r="G24" s="189"/>
    </row>
    <row r="25" spans="1:7" ht="12.75">
      <c r="A25" s="190"/>
      <c r="B25" s="185"/>
      <c r="C25" s="191"/>
      <c r="D25" s="192"/>
      <c r="E25" s="192"/>
      <c r="F25" s="193"/>
      <c r="G25" s="193"/>
    </row>
    <row r="26" spans="1:7" ht="12.75">
      <c r="A26" s="190"/>
      <c r="B26" s="185"/>
      <c r="C26" s="186"/>
      <c r="D26" s="185"/>
      <c r="E26" s="185"/>
      <c r="F26" s="188"/>
      <c r="G26" s="189"/>
    </row>
    <row r="28" ht="12.75">
      <c r="A28" s="194"/>
    </row>
  </sheetData>
  <sheetProtection password="CF7A" sheet="1" objects="1" scenarios="1"/>
  <mergeCells count="13">
    <mergeCell ref="B23:C23"/>
    <mergeCell ref="B14:C14"/>
    <mergeCell ref="B15:C15"/>
    <mergeCell ref="B16:C16"/>
    <mergeCell ref="B22:C22"/>
    <mergeCell ref="D6:G6"/>
    <mergeCell ref="A4:C6"/>
    <mergeCell ref="B18:C18"/>
    <mergeCell ref="B1:D1"/>
    <mergeCell ref="D4:G4"/>
    <mergeCell ref="D5:G5"/>
    <mergeCell ref="B9:C9"/>
    <mergeCell ref="B11:C1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M2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2.7109375" style="140" bestFit="1" customWidth="1"/>
    <col min="2" max="2" width="6.00390625" style="140" customWidth="1"/>
    <col min="3" max="3" width="11.140625" style="140" bestFit="1" customWidth="1"/>
    <col min="4" max="4" width="6.8515625" style="140" bestFit="1" customWidth="1"/>
    <col min="5" max="5" width="6.00390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187</v>
      </c>
      <c r="B1" s="303" t="s">
        <v>174</v>
      </c>
      <c r="C1" s="304"/>
      <c r="D1" s="305"/>
      <c r="E1" s="137" t="s">
        <v>1</v>
      </c>
      <c r="F1" s="222"/>
      <c r="G1" s="139"/>
    </row>
    <row r="2" spans="1:7" ht="15">
      <c r="A2" s="141" t="s">
        <v>188</v>
      </c>
      <c r="B2" s="142"/>
      <c r="C2" s="142"/>
      <c r="D2" s="143"/>
      <c r="E2" s="143"/>
      <c r="F2" s="144"/>
      <c r="G2" s="145"/>
    </row>
    <row r="3" spans="1:7" ht="15">
      <c r="A3" s="146"/>
      <c r="B3" s="142"/>
      <c r="C3" s="142"/>
      <c r="D3" s="143"/>
      <c r="E3" s="143"/>
      <c r="F3" s="144"/>
      <c r="G3" s="145"/>
    </row>
    <row r="4" spans="1:7" ht="12" customHeight="1">
      <c r="A4" s="329" t="s">
        <v>67</v>
      </c>
      <c r="B4" s="330"/>
      <c r="C4" s="330"/>
      <c r="D4" s="317" t="s">
        <v>66</v>
      </c>
      <c r="E4" s="318"/>
      <c r="F4" s="318"/>
      <c r="G4" s="319"/>
    </row>
    <row r="5" spans="1:7" ht="15">
      <c r="A5" s="331"/>
      <c r="B5" s="332"/>
      <c r="C5" s="332"/>
      <c r="D5" s="320" t="str">
        <f>"- sul valore della perizia o della valutazione:"</f>
        <v>- sul valore della perizia o della valutazione:</v>
      </c>
      <c r="E5" s="321"/>
      <c r="F5" s="321"/>
      <c r="G5" s="322"/>
    </row>
    <row r="6" spans="1:7" ht="25.5" customHeight="1">
      <c r="A6" s="331"/>
      <c r="B6" s="332"/>
      <c r="C6" s="332"/>
      <c r="D6" s="323" t="s">
        <v>322</v>
      </c>
      <c r="E6" s="324"/>
      <c r="F6" s="324"/>
      <c r="G6" s="325"/>
    </row>
    <row r="7" spans="1:13" s="140" customFormat="1" ht="28.5" customHeight="1">
      <c r="A7" s="331"/>
      <c r="B7" s="332"/>
      <c r="C7" s="332"/>
      <c r="D7" s="323" t="s">
        <v>321</v>
      </c>
      <c r="E7" s="324"/>
      <c r="F7" s="324"/>
      <c r="G7" s="325"/>
      <c r="I7" s="2"/>
      <c r="J7" s="2"/>
      <c r="K7" s="2"/>
      <c r="L7" s="2"/>
      <c r="M7" s="2"/>
    </row>
    <row r="8" spans="1:13" s="140" customFormat="1" ht="76.5" customHeight="1">
      <c r="A8" s="333"/>
      <c r="B8" s="334"/>
      <c r="C8" s="334"/>
      <c r="D8" s="326" t="s">
        <v>71</v>
      </c>
      <c r="E8" s="327"/>
      <c r="F8" s="327"/>
      <c r="G8" s="328"/>
      <c r="I8" s="2"/>
      <c r="J8" s="2"/>
      <c r="K8" s="2"/>
      <c r="L8" s="2"/>
      <c r="M8" s="2"/>
    </row>
    <row r="9" spans="1:13" s="140" customFormat="1" ht="13.5" customHeight="1">
      <c r="A9" s="147"/>
      <c r="B9" s="148"/>
      <c r="C9" s="148"/>
      <c r="D9" s="91"/>
      <c r="E9" s="91"/>
      <c r="F9" s="91"/>
      <c r="G9" s="202"/>
      <c r="I9" s="2"/>
      <c r="J9" s="2"/>
      <c r="K9" s="2"/>
      <c r="L9" s="2"/>
      <c r="M9" s="2"/>
    </row>
    <row r="10" spans="1:12" s="140" customFormat="1" ht="15">
      <c r="A10" s="149" t="s">
        <v>0</v>
      </c>
      <c r="B10" s="150"/>
      <c r="C10" s="151"/>
      <c r="D10" s="159"/>
      <c r="E10" s="150"/>
      <c r="F10" s="152"/>
      <c r="G10" s="153"/>
      <c r="I10" s="2"/>
      <c r="J10" s="2"/>
      <c r="K10" s="2"/>
      <c r="L10" s="2"/>
    </row>
    <row r="11" spans="1:13" s="140" customFormat="1" ht="12.75">
      <c r="A11" s="154" t="s">
        <v>189</v>
      </c>
      <c r="B11" s="312">
        <v>21288</v>
      </c>
      <c r="C11" s="313"/>
      <c r="D11" s="155"/>
      <c r="E11" s="155"/>
      <c r="F11" s="152"/>
      <c r="G11" s="153"/>
      <c r="I11" s="2"/>
      <c r="J11" s="2"/>
      <c r="K11" s="2"/>
      <c r="L11" s="2"/>
      <c r="M11" s="2"/>
    </row>
    <row r="12" spans="1:13" s="140" customFormat="1" ht="12.75">
      <c r="A12" s="154"/>
      <c r="B12" s="203"/>
      <c r="C12" s="203"/>
      <c r="D12" s="155"/>
      <c r="E12" s="155"/>
      <c r="F12" s="152"/>
      <c r="G12" s="153"/>
      <c r="I12" s="2"/>
      <c r="J12" s="2"/>
      <c r="K12" s="2"/>
      <c r="L12" s="2"/>
      <c r="M12" s="2"/>
    </row>
    <row r="13" spans="1:13" s="140" customFormat="1" ht="12.75">
      <c r="A13" s="195" t="s">
        <v>190</v>
      </c>
      <c r="B13" s="161"/>
      <c r="C13" s="161"/>
      <c r="D13" s="161"/>
      <c r="E13" s="161"/>
      <c r="F13" s="162" t="s">
        <v>5</v>
      </c>
      <c r="G13" s="163" t="s">
        <v>6</v>
      </c>
      <c r="I13" s="2"/>
      <c r="J13" s="2"/>
      <c r="K13" s="2"/>
      <c r="L13" s="2"/>
      <c r="M13" s="2"/>
    </row>
    <row r="14" spans="1:13" s="140" customFormat="1" ht="12.75">
      <c r="A14" s="197" t="s">
        <v>3</v>
      </c>
      <c r="B14" s="315">
        <v>1000000</v>
      </c>
      <c r="C14" s="315"/>
      <c r="D14" s="168">
        <v>0.008</v>
      </c>
      <c r="E14" s="168">
        <v>0.01</v>
      </c>
      <c r="F14" s="165">
        <f>IF(B11&gt;B14,$B$14*D14,B11*D14)</f>
        <v>170.304</v>
      </c>
      <c r="G14" s="166">
        <f>IF(B11&gt;B14,$B$14*E14,B11*E14)</f>
        <v>212.88</v>
      </c>
      <c r="I14" s="2"/>
      <c r="J14" s="2"/>
      <c r="K14" s="2"/>
      <c r="L14" s="2"/>
      <c r="M14" s="2"/>
    </row>
    <row r="15" spans="1:13" s="140" customFormat="1" ht="12.75">
      <c r="A15" s="198" t="s">
        <v>4</v>
      </c>
      <c r="B15" s="315">
        <v>3000000</v>
      </c>
      <c r="C15" s="315"/>
      <c r="D15" s="168">
        <v>0.005</v>
      </c>
      <c r="E15" s="168">
        <v>0.007</v>
      </c>
      <c r="F15" s="167">
        <f>IF(B11&lt;=B14,0,IF(AND(B11&gt;B14,B11&lt;B15),(B11-B14)*D15,(B15-B14)*D15))</f>
        <v>0</v>
      </c>
      <c r="G15" s="166">
        <f>IF(B11&lt;=B14,0,IF(AND(B11&gt;B14,B11&lt;B15),(B11-B14)*E15,(B15-B14)*E15))</f>
        <v>0</v>
      </c>
      <c r="I15" s="2"/>
      <c r="J15" s="2"/>
      <c r="K15" s="2"/>
      <c r="L15" s="2"/>
      <c r="M15" s="2"/>
    </row>
    <row r="16" spans="1:13" s="140" customFormat="1" ht="12.75">
      <c r="A16" s="198" t="s">
        <v>185</v>
      </c>
      <c r="B16" s="315">
        <v>3000000</v>
      </c>
      <c r="C16" s="315"/>
      <c r="D16" s="204">
        <v>0.00025</v>
      </c>
      <c r="E16" s="168">
        <v>0.0005</v>
      </c>
      <c r="F16" s="165">
        <f>IF(B11&gt;B16,(B11-B16)*D16,0)</f>
        <v>0</v>
      </c>
      <c r="G16" s="166">
        <f>IF(B11&gt;B16,(B11-B16)*E16,0)</f>
        <v>0</v>
      </c>
      <c r="I16" s="2"/>
      <c r="J16" s="2"/>
      <c r="K16" s="2"/>
      <c r="L16" s="2"/>
      <c r="M16" s="2"/>
    </row>
    <row r="17" spans="1:13" s="140" customFormat="1" ht="12.75">
      <c r="A17" s="174" t="s">
        <v>172</v>
      </c>
      <c r="B17" s="169"/>
      <c r="C17" s="169"/>
      <c r="D17" s="170"/>
      <c r="E17" s="171"/>
      <c r="F17" s="172"/>
      <c r="G17" s="173"/>
      <c r="I17" s="2"/>
      <c r="J17" s="2"/>
      <c r="K17" s="2"/>
      <c r="L17" s="2"/>
      <c r="M17" s="2"/>
    </row>
    <row r="18" spans="1:13" s="140" customFormat="1" ht="12.75">
      <c r="A18" s="175" t="s">
        <v>191</v>
      </c>
      <c r="B18" s="161"/>
      <c r="C18" s="161"/>
      <c r="D18" s="161"/>
      <c r="E18" s="161"/>
      <c r="F18" s="161"/>
      <c r="G18" s="176"/>
      <c r="I18" s="2"/>
      <c r="J18" s="2"/>
      <c r="K18" s="2"/>
      <c r="L18" s="2"/>
      <c r="M18" s="2"/>
    </row>
    <row r="19" spans="1:13" s="140" customFormat="1" ht="12.75">
      <c r="A19" s="177" t="s">
        <v>183</v>
      </c>
      <c r="B19" s="161"/>
      <c r="C19" s="161"/>
      <c r="D19" s="161"/>
      <c r="E19" s="161"/>
      <c r="F19" s="161"/>
      <c r="G19" s="176"/>
      <c r="I19" s="2"/>
      <c r="J19" s="2"/>
      <c r="K19" s="2"/>
      <c r="L19" s="2"/>
      <c r="M19" s="2"/>
    </row>
    <row r="20" spans="1:13" s="140" customFormat="1" ht="12.75">
      <c r="A20" s="201" t="s">
        <v>189</v>
      </c>
      <c r="B20" s="316">
        <f>B11</f>
        <v>21288</v>
      </c>
      <c r="C20" s="316"/>
      <c r="D20" s="178"/>
      <c r="E20" s="178"/>
      <c r="F20" s="179">
        <f>SUM(F14:F16)</f>
        <v>170.304</v>
      </c>
      <c r="G20" s="200">
        <f>SUM(G14:G16)</f>
        <v>212.88</v>
      </c>
      <c r="I20" s="2"/>
      <c r="J20" s="2"/>
      <c r="K20" s="2"/>
      <c r="L20" s="2"/>
      <c r="M20" s="2"/>
    </row>
    <row r="21" spans="1:13" s="140" customFormat="1" ht="13.5" thickBot="1">
      <c r="A21" s="180"/>
      <c r="B21" s="314"/>
      <c r="C21" s="314"/>
      <c r="D21" s="181"/>
      <c r="E21" s="181"/>
      <c r="F21" s="182"/>
      <c r="G21" s="183"/>
      <c r="I21" s="2"/>
      <c r="J21" s="2"/>
      <c r="K21" s="2"/>
      <c r="L21" s="2"/>
      <c r="M21" s="2"/>
    </row>
    <row r="22" spans="1:13" s="140" customFormat="1" ht="12.75">
      <c r="A22" s="184"/>
      <c r="B22" s="185"/>
      <c r="C22" s="186"/>
      <c r="D22" s="187"/>
      <c r="E22" s="187"/>
      <c r="F22" s="188"/>
      <c r="G22" s="189"/>
      <c r="I22" s="2"/>
      <c r="J22" s="2"/>
      <c r="K22" s="2"/>
      <c r="L22" s="2"/>
      <c r="M22" s="2"/>
    </row>
    <row r="23" spans="1:13" s="140" customFormat="1" ht="12.75">
      <c r="A23" s="190"/>
      <c r="B23" s="185"/>
      <c r="C23" s="191"/>
      <c r="D23" s="192"/>
      <c r="E23" s="192"/>
      <c r="F23" s="193"/>
      <c r="G23" s="193"/>
      <c r="I23" s="2"/>
      <c r="J23" s="2"/>
      <c r="K23" s="2"/>
      <c r="L23" s="2"/>
      <c r="M23" s="2"/>
    </row>
    <row r="24" spans="1:13" s="140" customFormat="1" ht="12.75">
      <c r="A24" s="190"/>
      <c r="B24" s="185"/>
      <c r="C24" s="186"/>
      <c r="D24" s="185"/>
      <c r="E24" s="185"/>
      <c r="F24" s="188"/>
      <c r="G24" s="189"/>
      <c r="I24" s="2"/>
      <c r="J24" s="2"/>
      <c r="K24" s="2"/>
      <c r="L24" s="2"/>
      <c r="M24" s="2"/>
    </row>
    <row r="26" spans="1:13" s="140" customFormat="1" ht="12.75">
      <c r="A26" s="194"/>
      <c r="I26" s="2"/>
      <c r="J26" s="2"/>
      <c r="K26" s="2"/>
      <c r="L26" s="2"/>
      <c r="M26" s="2"/>
    </row>
  </sheetData>
  <sheetProtection/>
  <mergeCells count="13">
    <mergeCell ref="B16:C16"/>
    <mergeCell ref="B20:C20"/>
    <mergeCell ref="B11:C11"/>
    <mergeCell ref="B1:D1"/>
    <mergeCell ref="D4:G4"/>
    <mergeCell ref="D5:G5"/>
    <mergeCell ref="D6:G6"/>
    <mergeCell ref="B21:C21"/>
    <mergeCell ref="D7:G7"/>
    <mergeCell ref="D8:G8"/>
    <mergeCell ref="A4:C8"/>
    <mergeCell ref="B14:C14"/>
    <mergeCell ref="B15:C1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G2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2.7109375" style="140" bestFit="1" customWidth="1"/>
    <col min="2" max="2" width="6.00390625" style="140" customWidth="1"/>
    <col min="3" max="3" width="11.140625" style="140" bestFit="1" customWidth="1"/>
    <col min="4" max="5" width="6.8515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196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197</v>
      </c>
      <c r="B2" s="142"/>
      <c r="C2" s="142"/>
      <c r="D2" s="143"/>
      <c r="E2" s="143"/>
      <c r="F2" s="144"/>
      <c r="G2" s="145"/>
    </row>
    <row r="3" spans="1:7" ht="15">
      <c r="A3" s="146"/>
      <c r="B3" s="142"/>
      <c r="C3" s="142"/>
      <c r="D3" s="143"/>
      <c r="E3" s="143"/>
      <c r="F3" s="144"/>
      <c r="G3" s="145"/>
    </row>
    <row r="4" spans="1:7" ht="12" customHeight="1">
      <c r="A4" s="329" t="s">
        <v>74</v>
      </c>
      <c r="B4" s="330"/>
      <c r="C4" s="330"/>
      <c r="D4" s="335" t="s">
        <v>73</v>
      </c>
      <c r="E4" s="336"/>
      <c r="F4" s="336"/>
      <c r="G4" s="337"/>
    </row>
    <row r="5" spans="1:7" ht="37.5" customHeight="1">
      <c r="A5" s="331"/>
      <c r="B5" s="332"/>
      <c r="C5" s="332"/>
      <c r="D5" s="338" t="s">
        <v>75</v>
      </c>
      <c r="E5" s="338"/>
      <c r="F5" s="338"/>
      <c r="G5" s="339"/>
    </row>
    <row r="6" spans="1:7" ht="27.75" customHeight="1">
      <c r="A6" s="331"/>
      <c r="B6" s="332"/>
      <c r="C6" s="332"/>
      <c r="D6" s="338" t="s">
        <v>76</v>
      </c>
      <c r="E6" s="338"/>
      <c r="F6" s="338"/>
      <c r="G6" s="339"/>
    </row>
    <row r="7" spans="1:7" ht="112.5" customHeight="1">
      <c r="A7" s="331"/>
      <c r="B7" s="332"/>
      <c r="C7" s="332"/>
      <c r="D7" s="338" t="s">
        <v>77</v>
      </c>
      <c r="E7" s="338"/>
      <c r="F7" s="338"/>
      <c r="G7" s="339"/>
    </row>
    <row r="8" spans="1:7" ht="15">
      <c r="A8" s="149" t="s">
        <v>0</v>
      </c>
      <c r="B8" s="150"/>
      <c r="C8" s="151"/>
      <c r="D8" s="150"/>
      <c r="E8" s="150"/>
      <c r="F8" s="152"/>
      <c r="G8" s="153"/>
    </row>
    <row r="9" spans="1:7" ht="12.75">
      <c r="A9" s="154" t="s">
        <v>198</v>
      </c>
      <c r="B9" s="312"/>
      <c r="C9" s="313"/>
      <c r="D9" s="155"/>
      <c r="E9" s="155"/>
      <c r="F9" s="152"/>
      <c r="G9" s="153"/>
    </row>
    <row r="10" spans="1:7" ht="12.75">
      <c r="A10" s="154"/>
      <c r="B10" s="203"/>
      <c r="C10" s="203"/>
      <c r="D10" s="155"/>
      <c r="E10" s="155"/>
      <c r="F10" s="152"/>
      <c r="G10" s="153"/>
    </row>
    <row r="11" spans="1:7" ht="12.75">
      <c r="A11" s="154" t="s">
        <v>199</v>
      </c>
      <c r="B11" s="312"/>
      <c r="C11" s="313"/>
      <c r="D11" s="152"/>
      <c r="E11" s="152"/>
      <c r="F11" s="152"/>
      <c r="G11" s="153"/>
    </row>
    <row r="12" spans="1:7" ht="12.75">
      <c r="A12" s="154"/>
      <c r="B12" s="203"/>
      <c r="C12" s="203"/>
      <c r="D12" s="152"/>
      <c r="E12" s="152"/>
      <c r="F12" s="152"/>
      <c r="G12" s="153"/>
    </row>
    <row r="13" spans="1:7" ht="12.75">
      <c r="A13" s="154" t="s">
        <v>200</v>
      </c>
      <c r="B13" s="312"/>
      <c r="C13" s="313"/>
      <c r="D13" s="152"/>
      <c r="E13" s="152"/>
      <c r="F13" s="152"/>
      <c r="G13" s="153"/>
    </row>
    <row r="14" spans="1:7" ht="12.75">
      <c r="A14" s="158"/>
      <c r="B14" s="159"/>
      <c r="C14" s="159"/>
      <c r="D14" s="159"/>
      <c r="E14" s="159"/>
      <c r="F14" s="159"/>
      <c r="G14" s="160"/>
    </row>
    <row r="15" spans="1:7" ht="12.75">
      <c r="A15" s="195" t="s">
        <v>201</v>
      </c>
      <c r="B15" s="161"/>
      <c r="C15" s="161"/>
      <c r="D15" s="161"/>
      <c r="E15" s="161"/>
      <c r="F15" s="162" t="s">
        <v>5</v>
      </c>
      <c r="G15" s="163" t="s">
        <v>6</v>
      </c>
    </row>
    <row r="16" spans="1:7" ht="12.75">
      <c r="A16" s="197" t="s">
        <v>202</v>
      </c>
      <c r="B16" s="315">
        <f>B9</f>
        <v>0</v>
      </c>
      <c r="C16" s="315"/>
      <c r="D16" s="168">
        <v>0.001</v>
      </c>
      <c r="E16" s="168">
        <v>0.0015</v>
      </c>
      <c r="F16" s="165">
        <f>D16*B16</f>
        <v>0</v>
      </c>
      <c r="G16" s="166">
        <f>E16*B16</f>
        <v>0</v>
      </c>
    </row>
    <row r="17" spans="1:7" ht="12.75">
      <c r="A17" s="198" t="s">
        <v>203</v>
      </c>
      <c r="B17" s="315">
        <f>B11</f>
        <v>0</v>
      </c>
      <c r="C17" s="315"/>
      <c r="D17" s="204">
        <v>0.0005</v>
      </c>
      <c r="E17" s="204">
        <v>0.00075</v>
      </c>
      <c r="F17" s="167">
        <f>D17*B17</f>
        <v>0</v>
      </c>
      <c r="G17" s="166">
        <f>E17*B17</f>
        <v>0</v>
      </c>
    </row>
    <row r="18" spans="1:7" ht="12.75">
      <c r="A18" s="198" t="s">
        <v>204</v>
      </c>
      <c r="B18" s="315">
        <f>B13</f>
        <v>0</v>
      </c>
      <c r="C18" s="315"/>
      <c r="D18" s="204">
        <v>0.0005</v>
      </c>
      <c r="E18" s="204">
        <v>0.00075</v>
      </c>
      <c r="F18" s="165">
        <f>D18*B18</f>
        <v>0</v>
      </c>
      <c r="G18" s="166">
        <f>E18*B18</f>
        <v>0</v>
      </c>
    </row>
    <row r="19" spans="1:7" ht="12.75">
      <c r="A19" s="174" t="s">
        <v>172</v>
      </c>
      <c r="B19" s="169"/>
      <c r="C19" s="169"/>
      <c r="D19" s="170"/>
      <c r="E19" s="171"/>
      <c r="F19" s="172"/>
      <c r="G19" s="173"/>
    </row>
    <row r="20" spans="1:7" ht="12.75">
      <c r="A20" s="175" t="s">
        <v>205</v>
      </c>
      <c r="B20" s="161"/>
      <c r="C20" s="161"/>
      <c r="D20" s="161"/>
      <c r="E20" s="161"/>
      <c r="F20" s="179">
        <f>SUM(F16:F18)</f>
        <v>0</v>
      </c>
      <c r="G20" s="200">
        <f>SUM(G16:G18)</f>
        <v>0</v>
      </c>
    </row>
    <row r="21" spans="1:7" ht="12.75">
      <c r="A21" s="177" t="s">
        <v>183</v>
      </c>
      <c r="B21" s="161"/>
      <c r="C21" s="161"/>
      <c r="D21" s="161"/>
      <c r="E21" s="161"/>
      <c r="F21" s="161"/>
      <c r="G21" s="176"/>
    </row>
    <row r="22" spans="1:7" ht="12.75">
      <c r="A22" s="201" t="s">
        <v>206</v>
      </c>
      <c r="B22" s="316">
        <f>B9</f>
        <v>0</v>
      </c>
      <c r="C22" s="316"/>
      <c r="D22" s="178"/>
      <c r="E22" s="178"/>
      <c r="F22" s="161"/>
      <c r="G22" s="176"/>
    </row>
    <row r="23" spans="1:7" ht="12.75">
      <c r="A23" s="207" t="s">
        <v>332</v>
      </c>
      <c r="B23" s="341">
        <f>B11</f>
        <v>0</v>
      </c>
      <c r="C23" s="341"/>
      <c r="D23" s="178"/>
      <c r="E23" s="178"/>
      <c r="F23" s="161"/>
      <c r="G23" s="176"/>
    </row>
    <row r="24" spans="1:7" ht="13.5" thickBot="1">
      <c r="A24" s="180" t="s">
        <v>207</v>
      </c>
      <c r="B24" s="340">
        <f>B13</f>
        <v>0</v>
      </c>
      <c r="C24" s="340"/>
      <c r="D24" s="181"/>
      <c r="E24" s="181"/>
      <c r="F24" s="182"/>
      <c r="G24" s="183"/>
    </row>
    <row r="25" spans="1:7" ht="12.75">
      <c r="A25" s="184"/>
      <c r="B25" s="185"/>
      <c r="C25" s="186"/>
      <c r="D25" s="187"/>
      <c r="E25" s="187"/>
      <c r="F25" s="188"/>
      <c r="G25" s="189"/>
    </row>
    <row r="26" spans="1:7" ht="12.75">
      <c r="A26" s="190"/>
      <c r="B26" s="185"/>
      <c r="C26" s="191"/>
      <c r="D26" s="192"/>
      <c r="E26" s="192"/>
      <c r="F26" s="193"/>
      <c r="G26" s="193"/>
    </row>
    <row r="27" spans="1:7" ht="12.75">
      <c r="A27" s="190"/>
      <c r="B27" s="185"/>
      <c r="C27" s="186"/>
      <c r="D27" s="185"/>
      <c r="E27" s="185"/>
      <c r="F27" s="188"/>
      <c r="G27" s="189"/>
    </row>
    <row r="29" ht="12.75">
      <c r="A29" s="194"/>
    </row>
  </sheetData>
  <sheetProtection/>
  <mergeCells count="15">
    <mergeCell ref="B24:C24"/>
    <mergeCell ref="D7:G7"/>
    <mergeCell ref="A4:C7"/>
    <mergeCell ref="B13:C13"/>
    <mergeCell ref="B9:C9"/>
    <mergeCell ref="B23:C23"/>
    <mergeCell ref="B11:C11"/>
    <mergeCell ref="B16:C16"/>
    <mergeCell ref="B17:C17"/>
    <mergeCell ref="B18:C18"/>
    <mergeCell ref="B22:C22"/>
    <mergeCell ref="B1:D1"/>
    <mergeCell ref="D4:G4"/>
    <mergeCell ref="D5:G5"/>
    <mergeCell ref="D6:G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G2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7.7109375" style="140" customWidth="1"/>
    <col min="2" max="2" width="6.00390625" style="140" customWidth="1"/>
    <col min="3" max="3" width="11.140625" style="140" bestFit="1" customWidth="1"/>
    <col min="4" max="5" width="6.8515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212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208</v>
      </c>
      <c r="B2" s="142"/>
      <c r="C2" s="142"/>
      <c r="D2" s="143"/>
      <c r="E2" s="143"/>
      <c r="F2" s="144"/>
      <c r="G2" s="145"/>
    </row>
    <row r="3" spans="1:7" ht="15">
      <c r="A3" s="257"/>
      <c r="B3" s="142"/>
      <c r="C3" s="142"/>
      <c r="D3" s="143"/>
      <c r="E3" s="143"/>
      <c r="F3" s="144"/>
      <c r="G3" s="145"/>
    </row>
    <row r="4" spans="1:7" ht="16.5" customHeight="1">
      <c r="A4" s="329" t="s">
        <v>80</v>
      </c>
      <c r="B4" s="330"/>
      <c r="C4" s="330"/>
      <c r="D4" s="336" t="s">
        <v>213</v>
      </c>
      <c r="E4" s="336"/>
      <c r="F4" s="336"/>
      <c r="G4" s="337"/>
    </row>
    <row r="5" spans="1:7" ht="37.5" customHeight="1">
      <c r="A5" s="331"/>
      <c r="B5" s="332"/>
      <c r="C5" s="332"/>
      <c r="D5" s="320" t="s">
        <v>324</v>
      </c>
      <c r="E5" s="321"/>
      <c r="F5" s="321"/>
      <c r="G5" s="322"/>
    </row>
    <row r="6" spans="1:7" ht="27.75" customHeight="1">
      <c r="A6" s="331"/>
      <c r="B6" s="332"/>
      <c r="C6" s="332"/>
      <c r="D6" s="323" t="s">
        <v>323</v>
      </c>
      <c r="E6" s="324"/>
      <c r="F6" s="324"/>
      <c r="G6" s="325"/>
    </row>
    <row r="7" spans="1:7" ht="54" customHeight="1">
      <c r="A7" s="333"/>
      <c r="B7" s="334"/>
      <c r="C7" s="334"/>
      <c r="D7" s="326" t="s">
        <v>83</v>
      </c>
      <c r="E7" s="327"/>
      <c r="F7" s="327"/>
      <c r="G7" s="328"/>
    </row>
    <row r="8" spans="1:7" ht="15">
      <c r="A8" s="149" t="s">
        <v>0</v>
      </c>
      <c r="B8" s="150"/>
      <c r="C8" s="151"/>
      <c r="D8" s="150"/>
      <c r="E8" s="150"/>
      <c r="F8" s="152"/>
      <c r="G8" s="153"/>
    </row>
    <row r="9" spans="1:7" ht="12.75">
      <c r="A9" s="154" t="s">
        <v>214</v>
      </c>
      <c r="B9" s="342"/>
      <c r="C9" s="343"/>
      <c r="D9" s="155"/>
      <c r="E9" s="155"/>
      <c r="F9" s="152"/>
      <c r="G9" s="153"/>
    </row>
    <row r="10" spans="1:7" ht="12.75">
      <c r="A10" s="154"/>
      <c r="B10" s="203"/>
      <c r="C10" s="203"/>
      <c r="D10" s="155"/>
      <c r="E10" s="155"/>
      <c r="F10" s="152"/>
      <c r="G10" s="153"/>
    </row>
    <row r="11" spans="1:7" ht="12.75">
      <c r="A11" s="154" t="s">
        <v>199</v>
      </c>
      <c r="B11" s="342"/>
      <c r="C11" s="343"/>
      <c r="D11" s="152"/>
      <c r="E11" s="152"/>
      <c r="F11" s="152"/>
      <c r="G11" s="153"/>
    </row>
    <row r="12" spans="1:7" ht="12.75">
      <c r="A12" s="154"/>
      <c r="B12" s="203"/>
      <c r="C12" s="203"/>
      <c r="D12" s="152"/>
      <c r="E12" s="152"/>
      <c r="F12" s="152"/>
      <c r="G12" s="153"/>
    </row>
    <row r="13" spans="1:7" ht="12.75">
      <c r="A13" s="154" t="s">
        <v>200</v>
      </c>
      <c r="B13" s="342"/>
      <c r="C13" s="343"/>
      <c r="D13" s="152"/>
      <c r="E13" s="152"/>
      <c r="F13" s="152"/>
      <c r="G13" s="153"/>
    </row>
    <row r="14" spans="1:7" ht="12.75">
      <c r="A14" s="158"/>
      <c r="B14" s="159"/>
      <c r="C14" s="159"/>
      <c r="D14" s="159"/>
      <c r="E14" s="159"/>
      <c r="F14" s="159"/>
      <c r="G14" s="160"/>
    </row>
    <row r="15" spans="1:7" ht="12.75">
      <c r="A15" s="195" t="s">
        <v>201</v>
      </c>
      <c r="B15" s="161"/>
      <c r="C15" s="161"/>
      <c r="D15" s="161"/>
      <c r="E15" s="161"/>
      <c r="F15" s="162" t="s">
        <v>5</v>
      </c>
      <c r="G15" s="163" t="s">
        <v>6</v>
      </c>
    </row>
    <row r="16" spans="1:7" ht="12.75">
      <c r="A16" s="197" t="s">
        <v>215</v>
      </c>
      <c r="B16" s="315">
        <f>B9</f>
        <v>0</v>
      </c>
      <c r="C16" s="315"/>
      <c r="D16" s="168">
        <v>0.003</v>
      </c>
      <c r="E16" s="168">
        <v>0.005</v>
      </c>
      <c r="F16" s="165">
        <f>D16*B16</f>
        <v>0</v>
      </c>
      <c r="G16" s="166">
        <f>E16*B16</f>
        <v>0</v>
      </c>
    </row>
    <row r="17" spans="1:7" ht="12.75">
      <c r="A17" s="198" t="s">
        <v>203</v>
      </c>
      <c r="B17" s="315">
        <f>B11</f>
        <v>0</v>
      </c>
      <c r="C17" s="315"/>
      <c r="D17" s="204">
        <v>0.0002</v>
      </c>
      <c r="E17" s="204">
        <v>0.0006</v>
      </c>
      <c r="F17" s="167">
        <f>D17*B17</f>
        <v>0</v>
      </c>
      <c r="G17" s="166">
        <f>E17*B17</f>
        <v>0</v>
      </c>
    </row>
    <row r="18" spans="1:7" ht="12.75">
      <c r="A18" s="198" t="s">
        <v>216</v>
      </c>
      <c r="B18" s="315">
        <f>B13</f>
        <v>0</v>
      </c>
      <c r="C18" s="315"/>
      <c r="D18" s="204">
        <v>0.0002</v>
      </c>
      <c r="E18" s="204">
        <v>0.00065</v>
      </c>
      <c r="F18" s="165">
        <f>D18*B18</f>
        <v>0</v>
      </c>
      <c r="G18" s="166">
        <f>E18*B18</f>
        <v>0</v>
      </c>
    </row>
    <row r="19" spans="1:7" ht="12.75">
      <c r="A19" s="174" t="s">
        <v>172</v>
      </c>
      <c r="B19" s="169"/>
      <c r="C19" s="169"/>
      <c r="D19" s="170"/>
      <c r="E19" s="171"/>
      <c r="F19" s="172"/>
      <c r="G19" s="173"/>
    </row>
    <row r="20" spans="1:7" ht="12.75">
      <c r="A20" s="175" t="s">
        <v>333</v>
      </c>
      <c r="B20" s="161"/>
      <c r="C20" s="161"/>
      <c r="D20" s="161"/>
      <c r="E20" s="161"/>
      <c r="F20" s="179">
        <f>SUM(F16:F18)</f>
        <v>0</v>
      </c>
      <c r="G20" s="200">
        <f>SUM(G16:G18)</f>
        <v>0</v>
      </c>
    </row>
    <row r="21" spans="1:7" ht="12.75">
      <c r="A21" s="177" t="s">
        <v>183</v>
      </c>
      <c r="B21" s="161"/>
      <c r="C21" s="161"/>
      <c r="D21" s="161"/>
      <c r="E21" s="161"/>
      <c r="F21" s="161"/>
      <c r="G21" s="176"/>
    </row>
    <row r="22" spans="1:7" ht="12.75">
      <c r="A22" s="201" t="s">
        <v>206</v>
      </c>
      <c r="B22" s="316">
        <f>B9</f>
        <v>0</v>
      </c>
      <c r="C22" s="316"/>
      <c r="D22" s="178"/>
      <c r="E22" s="178"/>
      <c r="F22" s="161"/>
      <c r="G22" s="176"/>
    </row>
    <row r="23" spans="1:7" ht="12.75">
      <c r="A23" s="207" t="s">
        <v>332</v>
      </c>
      <c r="B23" s="341">
        <f>B11</f>
        <v>0</v>
      </c>
      <c r="C23" s="341"/>
      <c r="D23" s="178"/>
      <c r="E23" s="178"/>
      <c r="F23" s="161"/>
      <c r="G23" s="176"/>
    </row>
    <row r="24" spans="1:7" ht="13.5" thickBot="1">
      <c r="A24" s="180" t="s">
        <v>207</v>
      </c>
      <c r="B24" s="340">
        <f>B13</f>
        <v>0</v>
      </c>
      <c r="C24" s="340"/>
      <c r="D24" s="181"/>
      <c r="E24" s="181"/>
      <c r="F24" s="182"/>
      <c r="G24" s="183"/>
    </row>
    <row r="25" spans="1:7" ht="12.75">
      <c r="A25" s="184"/>
      <c r="B25" s="185"/>
      <c r="C25" s="186"/>
      <c r="D25" s="187"/>
      <c r="E25" s="187"/>
      <c r="F25" s="188"/>
      <c r="G25" s="189"/>
    </row>
    <row r="26" spans="1:7" ht="12.75">
      <c r="A26" s="190"/>
      <c r="B26" s="185"/>
      <c r="C26" s="191"/>
      <c r="D26" s="192"/>
      <c r="E26" s="192"/>
      <c r="F26" s="193"/>
      <c r="G26" s="193"/>
    </row>
    <row r="27" spans="1:7" ht="12.75">
      <c r="A27" s="190"/>
      <c r="B27" s="185"/>
      <c r="C27" s="186"/>
      <c r="D27" s="185"/>
      <c r="E27" s="185"/>
      <c r="F27" s="188"/>
      <c r="G27" s="189"/>
    </row>
    <row r="29" ht="12.75">
      <c r="A29" s="194"/>
    </row>
  </sheetData>
  <sheetProtection/>
  <mergeCells count="15">
    <mergeCell ref="B1:D1"/>
    <mergeCell ref="A4:C7"/>
    <mergeCell ref="D4:G4"/>
    <mergeCell ref="B23:C23"/>
    <mergeCell ref="B24:C24"/>
    <mergeCell ref="D5:G5"/>
    <mergeCell ref="D6:G6"/>
    <mergeCell ref="D7:G7"/>
    <mergeCell ref="B9:C9"/>
    <mergeCell ref="B11:C11"/>
    <mergeCell ref="B13:C13"/>
    <mergeCell ref="B16:C16"/>
    <mergeCell ref="B17:C17"/>
    <mergeCell ref="B22:C22"/>
    <mergeCell ref="B18:C1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G2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2.7109375" style="140" bestFit="1" customWidth="1"/>
    <col min="2" max="2" width="6.00390625" style="140" customWidth="1"/>
    <col min="3" max="3" width="11.140625" style="140" bestFit="1" customWidth="1"/>
    <col min="4" max="5" width="6.00390625" style="140" bestFit="1" customWidth="1"/>
    <col min="6" max="7" width="16.8515625" style="140" customWidth="1"/>
    <col min="8" max="8" width="9.140625" style="140" customWidth="1"/>
    <col min="9" max="16384" width="9.140625" style="2" customWidth="1"/>
  </cols>
  <sheetData>
    <row r="1" spans="1:7" ht="15">
      <c r="A1" s="136" t="s">
        <v>210</v>
      </c>
      <c r="B1" s="303" t="s">
        <v>174</v>
      </c>
      <c r="C1" s="304"/>
      <c r="D1" s="305"/>
      <c r="E1" s="137" t="s">
        <v>1</v>
      </c>
      <c r="F1" s="138"/>
      <c r="G1" s="139"/>
    </row>
    <row r="2" spans="1:7" ht="15">
      <c r="A2" s="141" t="s">
        <v>211</v>
      </c>
      <c r="B2" s="142"/>
      <c r="C2" s="142"/>
      <c r="D2" s="143"/>
      <c r="E2" s="143"/>
      <c r="F2" s="144"/>
      <c r="G2" s="145"/>
    </row>
    <row r="3" spans="1:7" ht="15">
      <c r="A3" s="146"/>
      <c r="B3" s="142"/>
      <c r="C3" s="142"/>
      <c r="D3" s="143"/>
      <c r="E3" s="143"/>
      <c r="F3" s="144"/>
      <c r="G3" s="145"/>
    </row>
    <row r="4" spans="1:7" ht="12" customHeight="1">
      <c r="A4" s="299" t="s">
        <v>85</v>
      </c>
      <c r="B4" s="300"/>
      <c r="C4" s="300"/>
      <c r="D4" s="335" t="s">
        <v>209</v>
      </c>
      <c r="E4" s="336"/>
      <c r="F4" s="336"/>
      <c r="G4" s="337"/>
    </row>
    <row r="5" spans="1:7" ht="87" customHeight="1">
      <c r="A5" s="299"/>
      <c r="B5" s="300"/>
      <c r="C5" s="300"/>
      <c r="D5" s="344" t="str">
        <f>"- sulla sommatoria dei componenti positivi di reddito lordi: fino a euro 50.000 dal 4% al 3% sul maggior valore e fino a euro 100.000 dal 2% al 1% oltre euro 100.000 dal 1% allo 0,5%"</f>
        <v>- sulla sommatoria dei componenti positivi di reddito lordi: fino a euro 50.000 dal 4% al 3% sul maggior valore e fino a euro 100.000 dal 2% al 1% oltre euro 100.000 dal 1% allo 0,5%</v>
      </c>
      <c r="E5" s="345"/>
      <c r="F5" s="345"/>
      <c r="G5" s="346"/>
    </row>
    <row r="6" spans="1:7" ht="15" customHeight="1">
      <c r="A6" s="299"/>
      <c r="B6" s="300"/>
      <c r="C6" s="300"/>
      <c r="D6" s="347"/>
      <c r="E6" s="348"/>
      <c r="F6" s="348"/>
      <c r="G6" s="349"/>
    </row>
    <row r="7" spans="1:7" ht="15">
      <c r="A7" s="147"/>
      <c r="B7" s="148"/>
      <c r="C7" s="148"/>
      <c r="D7" s="205"/>
      <c r="E7" s="205"/>
      <c r="F7" s="205"/>
      <c r="G7" s="208"/>
    </row>
    <row r="8" spans="1:7" ht="15">
      <c r="A8" s="149" t="s">
        <v>0</v>
      </c>
      <c r="B8" s="150"/>
      <c r="C8" s="151"/>
      <c r="D8" s="150"/>
      <c r="E8" s="150"/>
      <c r="F8" s="152"/>
      <c r="G8" s="153"/>
    </row>
    <row r="9" spans="1:7" ht="12.75">
      <c r="A9" s="154" t="s">
        <v>217</v>
      </c>
      <c r="B9" s="342"/>
      <c r="C9" s="343"/>
      <c r="D9" s="155"/>
      <c r="E9" s="155"/>
      <c r="F9" s="152"/>
      <c r="G9" s="153"/>
    </row>
    <row r="10" spans="1:7" ht="12.75">
      <c r="A10" s="154"/>
      <c r="B10" s="203"/>
      <c r="C10" s="203"/>
      <c r="D10" s="155"/>
      <c r="E10" s="155"/>
      <c r="F10" s="152"/>
      <c r="G10" s="153"/>
    </row>
    <row r="11" spans="1:7" ht="12.75">
      <c r="A11" s="195" t="s">
        <v>190</v>
      </c>
      <c r="B11" s="161"/>
      <c r="C11" s="161"/>
      <c r="D11" s="161"/>
      <c r="E11" s="161"/>
      <c r="F11" s="162" t="s">
        <v>5</v>
      </c>
      <c r="G11" s="163" t="s">
        <v>6</v>
      </c>
    </row>
    <row r="12" spans="1:7" ht="12.75">
      <c r="A12" s="197" t="s">
        <v>3</v>
      </c>
      <c r="B12" s="315">
        <v>50000</v>
      </c>
      <c r="C12" s="315"/>
      <c r="D12" s="164">
        <v>0.03</v>
      </c>
      <c r="E12" s="164">
        <v>0.04</v>
      </c>
      <c r="F12" s="165">
        <f>IF(B9&gt;B12,$B$12*D12,B9*D12)</f>
        <v>0</v>
      </c>
      <c r="G12" s="166">
        <f>IF(B9&gt;B12,$B$12*E12,B9*E12)</f>
        <v>0</v>
      </c>
    </row>
    <row r="13" spans="1:7" ht="12.75">
      <c r="A13" s="198" t="s">
        <v>4</v>
      </c>
      <c r="B13" s="315">
        <v>100000</v>
      </c>
      <c r="C13" s="315"/>
      <c r="D13" s="164">
        <v>0.01</v>
      </c>
      <c r="E13" s="164">
        <v>0.02</v>
      </c>
      <c r="F13" s="167">
        <f>IF(B9&lt;=B12,0,IF(AND(B9&gt;B12,B9&lt;B13),(B9-B12)*D13,(B13-B12)*D13))</f>
        <v>0</v>
      </c>
      <c r="G13" s="166">
        <f>IF(B9&lt;=B12,0,IF(AND(B9&gt;B12,B9&lt;B13),(B9-B12)*E13,(B13-B12)*E13))</f>
        <v>0</v>
      </c>
    </row>
    <row r="14" spans="1:7" ht="12.75">
      <c r="A14" s="198" t="s">
        <v>185</v>
      </c>
      <c r="B14" s="315">
        <v>100000</v>
      </c>
      <c r="C14" s="315"/>
      <c r="D14" s="168">
        <v>0.005</v>
      </c>
      <c r="E14" s="164">
        <v>0.01</v>
      </c>
      <c r="F14" s="165">
        <f>IF(B9&gt;B14,(B9-B14)*D14,0)</f>
        <v>0</v>
      </c>
      <c r="G14" s="166">
        <f>IF(B9&gt;B14,(B9-B14)*E14,0)</f>
        <v>0</v>
      </c>
    </row>
    <row r="15" spans="1:7" ht="12.75">
      <c r="A15" s="174" t="s">
        <v>172</v>
      </c>
      <c r="B15" s="169"/>
      <c r="C15" s="169"/>
      <c r="D15" s="170"/>
      <c r="E15" s="171"/>
      <c r="F15" s="172"/>
      <c r="G15" s="173"/>
    </row>
    <row r="16" spans="1:7" ht="12.75">
      <c r="A16" s="175" t="s">
        <v>219</v>
      </c>
      <c r="B16" s="161"/>
      <c r="C16" s="161"/>
      <c r="D16" s="161"/>
      <c r="E16" s="161"/>
      <c r="F16" s="161"/>
      <c r="G16" s="176"/>
    </row>
    <row r="17" spans="1:7" ht="12.75">
      <c r="A17" s="177" t="s">
        <v>183</v>
      </c>
      <c r="B17" s="161"/>
      <c r="C17" s="161"/>
      <c r="D17" s="161"/>
      <c r="E17" s="161"/>
      <c r="F17" s="161"/>
      <c r="G17" s="176"/>
    </row>
    <row r="18" spans="1:7" ht="12.75">
      <c r="A18" s="201" t="s">
        <v>218</v>
      </c>
      <c r="B18" s="316">
        <f>B9</f>
        <v>0</v>
      </c>
      <c r="C18" s="316"/>
      <c r="D18" s="178"/>
      <c r="E18" s="178"/>
      <c r="F18" s="179">
        <f>SUM(F12:F14)</f>
        <v>0</v>
      </c>
      <c r="G18" s="200">
        <f>SUM(G12:G14)</f>
        <v>0</v>
      </c>
    </row>
    <row r="19" spans="1:7" ht="13.5" thickBot="1">
      <c r="A19" s="180"/>
      <c r="B19" s="314"/>
      <c r="C19" s="314"/>
      <c r="D19" s="181"/>
      <c r="E19" s="181"/>
      <c r="F19" s="182"/>
      <c r="G19" s="183"/>
    </row>
    <row r="20" spans="1:7" ht="12.75">
      <c r="A20" s="184"/>
      <c r="B20" s="185"/>
      <c r="C20" s="186"/>
      <c r="D20" s="187"/>
      <c r="E20" s="187"/>
      <c r="F20" s="188"/>
      <c r="G20" s="189"/>
    </row>
    <row r="21" spans="1:7" ht="12.75">
      <c r="A21" s="190"/>
      <c r="B21" s="185"/>
      <c r="C21" s="191"/>
      <c r="D21" s="192"/>
      <c r="E21" s="192"/>
      <c r="F21" s="193"/>
      <c r="G21" s="193"/>
    </row>
    <row r="22" spans="1:7" ht="12.75">
      <c r="A22" s="190"/>
      <c r="B22" s="185"/>
      <c r="C22" s="186"/>
      <c r="D22" s="185"/>
      <c r="E22" s="185"/>
      <c r="F22" s="188"/>
      <c r="G22" s="189"/>
    </row>
    <row r="24" ht="12.75">
      <c r="A24" s="194"/>
    </row>
  </sheetData>
  <sheetProtection/>
  <mergeCells count="10">
    <mergeCell ref="B1:D1"/>
    <mergeCell ref="A4:C6"/>
    <mergeCell ref="D4:G4"/>
    <mergeCell ref="B9:C9"/>
    <mergeCell ref="B19:C19"/>
    <mergeCell ref="D5:G6"/>
    <mergeCell ref="B12:C12"/>
    <mergeCell ref="B13:C13"/>
    <mergeCell ref="B14:C14"/>
    <mergeCell ref="B18:C1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Terry</cp:lastModifiedBy>
  <cp:lastPrinted>2017-05-15T18:16:53Z</cp:lastPrinted>
  <dcterms:created xsi:type="dcterms:W3CDTF">2006-11-06T10:40:44Z</dcterms:created>
  <dcterms:modified xsi:type="dcterms:W3CDTF">2017-05-15T18:17:55Z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